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Multi-Level Modelling/"/>
    </mc:Choice>
  </mc:AlternateContent>
  <xr:revisionPtr revIDLastSave="2" documentId="13_ncr:1_{6C8D610E-A9D9-49F2-9015-5919A58E93C8}" xr6:coauthVersionLast="47" xr6:coauthVersionMax="47" xr10:uidLastSave="{D5F57CE6-D7AD-4D89-AF31-DCA95E14218C}"/>
  <bookViews>
    <workbookView xWindow="-120" yWindow="-120" windowWidth="29040" windowHeight="15840" tabRatio="799" activeTab="3" xr2:uid="{00000000-000D-0000-FFFF-FFFF00000000}"/>
  </bookViews>
  <sheets>
    <sheet name="dashboard" sheetId="37" r:id="rId1"/>
    <sheet name="Suppltbl_adult" sheetId="19" r:id="rId2"/>
    <sheet name="Suppltbl_kids" sheetId="32" r:id="rId3"/>
    <sheet name="fig_data" sheetId="33" r:id="rId4"/>
    <sheet name="tbl_data" sheetId="31" r:id="rId5"/>
    <sheet name="output_adults" sheetId="29" r:id="rId6"/>
    <sheet name="output_kids" sheetId="3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32" l="1"/>
  <c r="C50" i="32"/>
  <c r="B51" i="32"/>
  <c r="C48" i="32"/>
  <c r="B39" i="19"/>
  <c r="C40" i="19"/>
  <c r="B41" i="19"/>
  <c r="C38" i="19"/>
  <c r="M38" i="31"/>
  <c r="N38" i="31"/>
  <c r="O38" i="31"/>
  <c r="P38" i="31"/>
  <c r="Q38" i="31" s="1"/>
  <c r="M39" i="31"/>
  <c r="N39" i="31"/>
  <c r="O39" i="31"/>
  <c r="P39" i="31"/>
  <c r="L39" i="31" s="1"/>
  <c r="M40" i="31"/>
  <c r="N40" i="31"/>
  <c r="O40" i="31"/>
  <c r="P40" i="31"/>
  <c r="Q40" i="31" s="1"/>
  <c r="N37" i="31"/>
  <c r="O37" i="31"/>
  <c r="P37" i="31"/>
  <c r="M37" i="31"/>
  <c r="D48" i="31"/>
  <c r="E48" i="31"/>
  <c r="F48" i="31"/>
  <c r="G48" i="31"/>
  <c r="H48" i="31" s="1"/>
  <c r="D49" i="31"/>
  <c r="E49" i="31"/>
  <c r="F49" i="31"/>
  <c r="G49" i="31"/>
  <c r="C49" i="31" s="1"/>
  <c r="D50" i="31"/>
  <c r="E50" i="31"/>
  <c r="F50" i="31"/>
  <c r="G50" i="31"/>
  <c r="H50" i="31" s="1"/>
  <c r="Q39" i="31"/>
  <c r="Q37" i="31"/>
  <c r="H49" i="31"/>
  <c r="H47" i="31"/>
  <c r="E47" i="31"/>
  <c r="F47" i="31"/>
  <c r="G47" i="31"/>
  <c r="D47" i="31"/>
  <c r="K40" i="31"/>
  <c r="K39" i="31"/>
  <c r="B40" i="19" s="1"/>
  <c r="K38" i="31"/>
  <c r="L37" i="31"/>
  <c r="K37" i="31"/>
  <c r="B38" i="19" s="1"/>
  <c r="B50" i="31"/>
  <c r="B49" i="31"/>
  <c r="B50" i="32" s="1"/>
  <c r="B48" i="31"/>
  <c r="C47" i="31"/>
  <c r="B47" i="31"/>
  <c r="B48" i="32" s="1"/>
  <c r="L38" i="31" l="1"/>
  <c r="C39" i="19" s="1"/>
  <c r="L40" i="31"/>
  <c r="C41" i="19" s="1"/>
  <c r="C48" i="31"/>
  <c r="C49" i="32" s="1"/>
  <c r="C50" i="31"/>
  <c r="C51" i="32" s="1"/>
  <c r="E48" i="33"/>
  <c r="H48" i="33"/>
  <c r="F48" i="33" s="1"/>
  <c r="I48" i="33"/>
  <c r="G48" i="33" s="1"/>
  <c r="J48" i="33"/>
  <c r="K48" i="33" s="1"/>
  <c r="B48" i="33" s="1"/>
  <c r="E49" i="33"/>
  <c r="H49" i="33"/>
  <c r="I49" i="33"/>
  <c r="G49" i="33" s="1"/>
  <c r="J49" i="33"/>
  <c r="K49" i="33" s="1"/>
  <c r="B49" i="33" s="1"/>
  <c r="E50" i="33"/>
  <c r="H50" i="33"/>
  <c r="I50" i="33"/>
  <c r="G50" i="33" s="1"/>
  <c r="J50" i="33"/>
  <c r="K50" i="33" s="1"/>
  <c r="B50" i="33" s="1"/>
  <c r="J47" i="33"/>
  <c r="K47" i="33" s="1"/>
  <c r="B47" i="33" s="1"/>
  <c r="I47" i="33"/>
  <c r="H47" i="33"/>
  <c r="E47" i="33"/>
  <c r="G47" i="33" s="1"/>
  <c r="Q38" i="33"/>
  <c r="T38" i="33"/>
  <c r="U38" i="33"/>
  <c r="V38" i="33"/>
  <c r="W38" i="33" s="1"/>
  <c r="N38" i="33" s="1"/>
  <c r="Q39" i="33"/>
  <c r="T39" i="33"/>
  <c r="U39" i="33"/>
  <c r="V39" i="33"/>
  <c r="W39" i="33" s="1"/>
  <c r="N39" i="33" s="1"/>
  <c r="Q40" i="33"/>
  <c r="T40" i="33"/>
  <c r="U40" i="33"/>
  <c r="V40" i="33"/>
  <c r="W40" i="33" s="1"/>
  <c r="N40" i="33" s="1"/>
  <c r="S39" i="33" l="1"/>
  <c r="S40" i="33"/>
  <c r="S38" i="33"/>
  <c r="F47" i="33"/>
  <c r="F50" i="33"/>
  <c r="F49" i="33"/>
  <c r="R39" i="33"/>
  <c r="R38" i="33"/>
  <c r="R40" i="33"/>
  <c r="W36" i="33" l="1"/>
  <c r="V37" i="33"/>
  <c r="W37" i="33" s="1"/>
  <c r="N37" i="33" s="1"/>
  <c r="U37" i="33"/>
  <c r="T37" i="33"/>
  <c r="Q37" i="33"/>
  <c r="R37" i="33" l="1"/>
  <c r="S37" i="33"/>
  <c r="W34" i="33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G41" i="31"/>
  <c r="H41" i="31" s="1"/>
  <c r="F41" i="31"/>
  <c r="E41" i="31"/>
  <c r="D41" i="31"/>
  <c r="G40" i="31"/>
  <c r="H40" i="31" s="1"/>
  <c r="F40" i="31"/>
  <c r="E40" i="31"/>
  <c r="D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M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P30" i="31"/>
  <c r="Q30" i="31" s="1"/>
  <c r="O30" i="31"/>
  <c r="N30" i="31"/>
  <c r="M30" i="3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P24" i="31"/>
  <c r="Q24" i="31" s="1"/>
  <c r="O24" i="31"/>
  <c r="N24" i="31"/>
  <c r="M24" i="3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P21" i="31"/>
  <c r="Q21" i="31" s="1"/>
  <c r="O21" i="31"/>
  <c r="N21" i="31"/>
  <c r="M21" i="31"/>
  <c r="L21" i="31"/>
  <c r="C22" i="19" s="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G19" i="31"/>
  <c r="H19" i="31" s="1"/>
  <c r="F19" i="31"/>
  <c r="E19" i="31"/>
  <c r="D19" i="31"/>
  <c r="P17" i="31"/>
  <c r="Q17" i="31" s="1"/>
  <c r="O17" i="31"/>
  <c r="N17" i="31"/>
  <c r="M17" i="31"/>
  <c r="L17" i="31"/>
  <c r="C18" i="19" s="1"/>
  <c r="G17" i="31"/>
  <c r="H17" i="31" s="1"/>
  <c r="F17" i="31"/>
  <c r="E17" i="31"/>
  <c r="D17" i="31"/>
  <c r="P15" i="31"/>
  <c r="Q15" i="31" s="1"/>
  <c r="O15" i="31"/>
  <c r="N15" i="31"/>
  <c r="M15" i="31"/>
  <c r="L15" i="31"/>
  <c r="C16" i="19" s="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P12" i="31"/>
  <c r="Q12" i="31" s="1"/>
  <c r="O12" i="31"/>
  <c r="N12" i="31"/>
  <c r="M12" i="31"/>
  <c r="P11" i="31"/>
  <c r="Q11" i="31" s="1"/>
  <c r="O11" i="31"/>
  <c r="N11" i="31"/>
  <c r="M11" i="31"/>
  <c r="L11" i="31"/>
  <c r="C12" i="19" s="1"/>
  <c r="G11" i="31"/>
  <c r="H11" i="31" s="1"/>
  <c r="F11" i="31"/>
  <c r="E11" i="31"/>
  <c r="D11" i="3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L9" i="31"/>
  <c r="C10" i="19" s="1"/>
  <c r="P8" i="31"/>
  <c r="Q8" i="31" s="1"/>
  <c r="O8" i="31"/>
  <c r="N8" i="31"/>
  <c r="M8" i="3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P6" i="31"/>
  <c r="Q6" i="31" s="1"/>
  <c r="O6" i="31"/>
  <c r="N6" i="31"/>
  <c r="M6" i="31"/>
  <c r="G6" i="31"/>
  <c r="H6" i="31" s="1"/>
  <c r="F6" i="31"/>
  <c r="E6" i="31"/>
  <c r="D6" i="31"/>
  <c r="C6" i="31"/>
  <c r="C7" i="32" s="1"/>
  <c r="C43" i="32"/>
  <c r="B6" i="31" l="1"/>
  <c r="B7" i="32" s="1"/>
  <c r="C7" i="31"/>
  <c r="C8" i="32" s="1"/>
  <c r="C13" i="31"/>
  <c r="C14" i="32" s="1"/>
  <c r="L19" i="31"/>
  <c r="C20" i="19" s="1"/>
  <c r="C25" i="31"/>
  <c r="C26" i="32" s="1"/>
  <c r="L31" i="31"/>
  <c r="C32" i="19" s="1"/>
  <c r="C41" i="31"/>
  <c r="C42" i="32" s="1"/>
  <c r="C11" i="31"/>
  <c r="C12" i="32" s="1"/>
  <c r="C17" i="31"/>
  <c r="C18" i="32" s="1"/>
  <c r="L22" i="31"/>
  <c r="C23" i="19" s="1"/>
  <c r="C29" i="31"/>
  <c r="C30" i="32" s="1"/>
  <c r="C36" i="31"/>
  <c r="C37" i="32" s="1"/>
  <c r="B7" i="31"/>
  <c r="B8" i="32" s="1"/>
  <c r="L8" i="31"/>
  <c r="C9" i="19" s="1"/>
  <c r="C14" i="31"/>
  <c r="C15" i="32" s="1"/>
  <c r="L20" i="31"/>
  <c r="C21" i="19" s="1"/>
  <c r="C27" i="31"/>
  <c r="C28" i="32" s="1"/>
  <c r="L32" i="31"/>
  <c r="C33" i="19" s="1"/>
  <c r="C45" i="31"/>
  <c r="C46" i="32" s="1"/>
  <c r="L6" i="31"/>
  <c r="C7" i="19" s="1"/>
  <c r="L12" i="31"/>
  <c r="C13" i="19" s="1"/>
  <c r="C19" i="31"/>
  <c r="C20" i="32" s="1"/>
  <c r="L24" i="31"/>
  <c r="C25" i="19" s="1"/>
  <c r="L30" i="31"/>
  <c r="C31" i="19" s="1"/>
  <c r="C40" i="31"/>
  <c r="C41" i="32" s="1"/>
  <c r="G11" i="33"/>
  <c r="G15" i="33"/>
  <c r="G17" i="33"/>
  <c r="G20" i="33"/>
  <c r="G21" i="33"/>
  <c r="G28" i="33"/>
  <c r="G29" i="33"/>
  <c r="G34" i="33"/>
  <c r="G36" i="33"/>
  <c r="G40" i="33"/>
  <c r="G42" i="33"/>
  <c r="R35" i="33"/>
  <c r="S35" i="33"/>
  <c r="K20" i="31"/>
  <c r="B21" i="19" s="1"/>
  <c r="K32" i="31"/>
  <c r="B33" i="19" s="1"/>
  <c r="K35" i="31"/>
  <c r="B36" i="19" s="1"/>
  <c r="K8" i="31"/>
  <c r="B9" i="19" s="1"/>
  <c r="K11" i="31"/>
  <c r="B12" i="19" s="1"/>
  <c r="K15" i="31"/>
  <c r="B16" i="19" s="1"/>
  <c r="K17" i="31"/>
  <c r="B18" i="19" s="1"/>
  <c r="K19" i="31"/>
  <c r="B20" i="19" s="1"/>
  <c r="K21" i="31"/>
  <c r="B22" i="19" s="1"/>
  <c r="K28" i="31"/>
  <c r="B29" i="19" s="1"/>
  <c r="K31" i="31"/>
  <c r="B32" i="19" s="1"/>
  <c r="B23" i="31"/>
  <c r="B24" i="32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</calcChain>
</file>

<file path=xl/sharedStrings.xml><?xml version="1.0" encoding="utf-8"?>
<sst xmlns="http://schemas.openxmlformats.org/spreadsheetml/2006/main" count="470" uniqueCount="135">
  <si>
    <t>ClassVal0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</si>
  <si>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</si>
  <si>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</si>
  <si>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</si>
  <si>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</si>
  <si>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</si>
  <si>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</si>
  <si>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</si>
  <si>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</si>
  <si>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</si>
  <si>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</si>
  <si>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</si>
  <si>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</si>
  <si>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</si>
  <si>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</si>
  <si>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</si>
  <si>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</si>
  <si>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</si>
  <si>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</si>
  <si>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</si>
  <si>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</si>
  <si>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</si>
  <si>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</si>
  <si>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variable</t>
  </si>
  <si>
    <t>RefCat</t>
  </si>
  <si>
    <t>odds_adj</t>
  </si>
  <si>
    <t>Lodds_adj</t>
  </si>
  <si>
    <t>Uodds_adj</t>
  </si>
  <si>
    <t>Pval_adj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</si>
  <si>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</si>
  <si>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</si>
  <si>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</si>
  <si>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</si>
  <si>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</si>
  <si>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</si>
  <si>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</si>
  <si>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</si>
  <si>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</si>
  <si>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</si>
  <si>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</si>
  <si>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</si>
  <si>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</si>
  <si>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</si>
  <si>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</si>
  <si>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</si>
  <si>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</si>
  <si>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</si>
  <si>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</si>
  <si>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</si>
  <si>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</si>
  <si>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</si>
  <si>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</si>
  <si>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</si>
  <si>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</si>
  <si>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</si>
  <si>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</si>
  <si>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</si>
  <si>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</si>
  <si>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</si>
  <si>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</si>
  <si>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</si>
  <si>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</si>
  <si>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</si>
  <si>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</si>
  <si>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</si>
  <si>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</si>
  <si>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</si>
  <si>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</si>
  <si>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</si>
  <si>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</si>
  <si>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</si>
  <si>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</si>
  <si>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</si>
  <si>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</si>
  <si>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</si>
  <si>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</si>
  <si>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</si>
  <si>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</si>
  <si>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</si>
  <si>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</si>
  <si>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</si>
  <si>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</si>
  <si>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</si>
  <si>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</si>
  <si>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</si>
  <si>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</si>
  <si>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</si>
  <si>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</si>
  <si>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</si>
  <si>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</si>
  <si>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</si>
  <si>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</si>
  <si>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</si>
  <si>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</si>
  <si>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</si>
  <si>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</si>
  <si>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</si>
  <si>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</si>
  <si>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</si>
  <si>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</si>
  <si>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</si>
  <si>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</si>
  <si>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</si>
  <si>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</si>
  <si>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</si>
  <si>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</si>
  <si>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</si>
  <si>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</si>
  <si>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</si>
  <si>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</si>
  <si>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output</t>
  </si>
  <si>
    <t>Date</t>
  </si>
  <si>
    <t>diagg1</t>
  </si>
  <si>
    <t>\\mchpe.cpe.umanitoba.ca\MCHP\Public\Shared Resources\Project\asp\Analyses\Obj2.4\LinkedRx_MayRequireRx.xlsx</t>
  </si>
  <si>
    <t>May Require Rx adults: adjusted odds of linked Rx to visit</t>
  </si>
  <si>
    <t>Pval&lt;0.01</t>
  </si>
  <si>
    <t>04.acute laryngitis/tracheitis</t>
  </si>
  <si>
    <t>05.Combined AOM</t>
  </si>
  <si>
    <t>06.Pharyngitis/tonsillitis/strep</t>
  </si>
  <si>
    <t>07.Sinusitis</t>
  </si>
  <si>
    <t>13.Pneumonia and Viral pneumonia</t>
  </si>
  <si>
    <t>Program: S:\asp\prog\RoxanaD\PredictiveFactors\Obj2.4_LinkedRx_Multilevel_MayRequireRxAdults.sas Date: 07OCT2020 0:24:27 User: roxanad Host: SAL-DA-1</t>
  </si>
  <si>
    <t>May Require Rx kids: adjusted odds of linked Rx to visit</t>
  </si>
  <si>
    <t>Program: S:\asp\prog\RoxanaD\PredictiveFactors\Obj2.4_LinkedRx_Multilevel_MayRequireRxKids.sas Date: 07OCT2020 7:12:34 User: roxanad Host: SAL-DA-1</t>
  </si>
  <si>
    <t>Pharyngitis/Tonsillitis/Strep</t>
  </si>
  <si>
    <t>Acute Laryngitis/Tracheitis</t>
  </si>
  <si>
    <t>Sinusitis</t>
  </si>
  <si>
    <t>Pneumonia and Viral pneumonia</t>
  </si>
  <si>
    <t>Diagnosis (Ref: Combined AOM):</t>
  </si>
  <si>
    <t>No Majority of Care Provider Identified</t>
  </si>
  <si>
    <t>1-4</t>
  </si>
  <si>
    <t>Number of children in the household (Ref: 1)</t>
  </si>
  <si>
    <t>In Care of Child and Family Services (Ref: No)</t>
  </si>
  <si>
    <t>Supplement Table X.X:  Association Between Patient and Physician Characteristics in Adults and Dispensations of Antibiotics for Conditions which May Require Antibiotics</t>
  </si>
  <si>
    <t>Supplement Table X.X: Association Between Patient and Physician Characteristics in Children and Dispensations of Antibiotics for Conditions which May Require Antibiotics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</si>
</sst>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Segoe UI"/>
      <family val="2"/>
    </font>
    <font>
      <sz val="9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  <xf numFmtId="0" fontId="31" fillId="0" borderId="0" applyNumberFormat="0" applyFill="0" applyBorder="0" applyAlignment="0" applyProtection="0"/>
  </cellStyleXfs>
  <cellXfs count="93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0" fillId="0" borderId="0" xfId="0" applyBorder="1"/>
    <xf numFmtId="0" fontId="0" fillId="0" borderId="23" xfId="0" applyBorder="1" applyAlignment="1">
      <alignment horizontal="left"/>
    </xf>
    <xf numFmtId="0" fontId="17" fillId="0" borderId="23" xfId="0" applyFont="1" applyBorder="1" applyAlignment="1">
      <alignment horizontal="left"/>
    </xf>
    <xf numFmtId="0" fontId="0" fillId="0" borderId="23" xfId="0" applyBorder="1" applyAlignment="1">
      <alignment horizontal="left" indent="2"/>
    </xf>
    <xf numFmtId="0" fontId="17" fillId="0" borderId="23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0" xfId="44" applyNumberFormat="1" applyFill="1" applyBorder="1" applyAlignment="1">
      <alignment horizontal="right" vertical="center" indent="1"/>
    </xf>
    <xf numFmtId="167" fontId="19" fillId="36" borderId="20" xfId="44" applyNumberFormat="1" applyFill="1" applyBorder="1" applyAlignment="1">
      <alignment horizontal="right" vertical="center" indent="1"/>
    </xf>
    <xf numFmtId="167" fontId="19" fillId="36" borderId="22" xfId="44" applyNumberFormat="1" applyFill="1" applyBorder="1" applyAlignment="1">
      <alignment horizontal="right" vertical="center" indent="1"/>
    </xf>
    <xf numFmtId="167" fontId="19" fillId="33" borderId="20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1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3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29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0" fillId="0" borderId="0" xfId="0" applyFont="1" applyBorder="1" applyAlignment="1">
      <alignment horizontal="left"/>
    </xf>
    <xf numFmtId="0" fontId="30" fillId="0" borderId="0" xfId="0" applyFont="1" applyBorder="1" applyAlignment="1"/>
    <xf numFmtId="0" fontId="26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14" fontId="0" fillId="0" borderId="0" xfId="0" applyNumberFormat="1"/>
    <xf numFmtId="0" fontId="31" fillId="0" borderId="0" xfId="62"/>
    <xf numFmtId="0" fontId="15" fillId="33" borderId="0" xfId="0" applyFont="1" applyFill="1" applyAlignment="1">
      <alignment vertical="center"/>
    </xf>
    <xf numFmtId="2" fontId="15" fillId="33" borderId="0" xfId="0" applyNumberFormat="1" applyFont="1" applyFill="1" applyAlignment="1">
      <alignment vertical="center"/>
    </xf>
    <xf numFmtId="167" fontId="15" fillId="33" borderId="0" xfId="0" applyNumberFormat="1" applyFont="1" applyFill="1" applyAlignment="1">
      <alignment vertical="center"/>
    </xf>
    <xf numFmtId="0" fontId="0" fillId="0" borderId="23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49" fontId="21" fillId="35" borderId="0" xfId="57" applyBorder="1" applyAlignment="1">
      <alignment horizontal="left" vertical="center" indent="1"/>
    </xf>
    <xf numFmtId="49" fontId="21" fillId="35" borderId="14" xfId="57" applyBorder="1" applyAlignment="1">
      <alignment horizontal="left" vertical="center" indent="1"/>
    </xf>
    <xf numFmtId="0" fontId="21" fillId="36" borderId="19" xfId="56" applyFill="1" applyBorder="1" applyAlignment="1">
      <alignment horizontal="left" vertical="center" indent="2"/>
    </xf>
    <xf numFmtId="2" fontId="19" fillId="33" borderId="24" xfId="44" applyNumberFormat="1" applyFill="1" applyBorder="1" applyAlignment="1">
      <alignment horizontal="right" vertical="center" indent="3"/>
    </xf>
    <xf numFmtId="2" fontId="19" fillId="36" borderId="24" xfId="44" applyNumberFormat="1" applyFill="1" applyBorder="1" applyAlignment="1">
      <alignment horizontal="right" vertical="center" indent="3"/>
    </xf>
    <xf numFmtId="2" fontId="19" fillId="33" borderId="25" xfId="44" applyNumberFormat="1" applyFill="1" applyBorder="1" applyAlignment="1">
      <alignment horizontal="right" vertical="center" indent="1"/>
    </xf>
    <xf numFmtId="2" fontId="19" fillId="36" borderId="25" xfId="44" applyNumberFormat="1" applyFill="1" applyBorder="1" applyAlignment="1">
      <alignment horizontal="right" vertical="center" indent="1"/>
    </xf>
    <xf numFmtId="2" fontId="19" fillId="36" borderId="26" xfId="44" applyNumberFormat="1" applyFill="1" applyBorder="1" applyAlignment="1">
      <alignment horizontal="right" vertical="center" indent="3"/>
    </xf>
    <xf numFmtId="2" fontId="19" fillId="36" borderId="27" xfId="44" applyNumberFormat="1" applyFill="1" applyBorder="1" applyAlignment="1">
      <alignment horizontal="right" vertical="center" indent="1"/>
    </xf>
    <xf numFmtId="0" fontId="32" fillId="33" borderId="0" xfId="0" applyFont="1" applyFill="1" applyAlignment="1">
      <alignment horizontal="left" vertical="center" wrapText="1"/>
    </xf>
    <xf numFmtId="0" fontId="33" fillId="33" borderId="0" xfId="0" applyFont="1" applyFill="1" applyAlignment="1">
      <alignment horizontal="left" vertical="center" wrapText="1"/>
    </xf>
    <xf numFmtId="0" fontId="27" fillId="33" borderId="0" xfId="0" applyFont="1" applyFill="1" applyBorder="1" applyAlignment="1">
      <alignment horizontal="left" vertical="center" wrapText="1" inden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2" builtinId="8"/>
    <cellStyle name="Input" xfId="9" builtinId="20" customBuiltin="1"/>
    <cellStyle name="Line Break" xfId="54" xr:uid="{00000000-0005-0000-0000-00002F000000}"/>
    <cellStyle name="Linked Cell" xfId="12" builtinId="24" customBuiltin="1"/>
    <cellStyle name="Main heading X" xfId="55" xr:uid="{00000000-0005-0000-0000-000031000000}"/>
    <cellStyle name="Main heading Y" xfId="56" xr:uid="{00000000-0005-0000-0000-000032000000}"/>
    <cellStyle name="Neutral" xfId="8" builtinId="28" customBuiltin="1"/>
    <cellStyle name="Normal" xfId="0" builtinId="0"/>
    <cellStyle name="Normal 2" xfId="60" xr:uid="{00000000-0005-0000-0000-000035000000}"/>
    <cellStyle name="Normal 3" xfId="61" xr:uid="{00000000-0005-0000-0000-000036000000}"/>
    <cellStyle name="Note" xfId="15" builtinId="10" customBuiltin="1"/>
    <cellStyle name="Output" xfId="10" builtinId="21" customBuiltin="1"/>
    <cellStyle name="Sub heading Y" xfId="57" xr:uid="{00000000-0005-0000-0000-000039000000}"/>
    <cellStyle name="Subtitle" xfId="58" xr:uid="{00000000-0005-0000-0000-00003A000000}"/>
    <cellStyle name="Table title" xfId="59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Obj2.4/LinkedRx_MayRequireRx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2:B3"/>
  <sheetViews>
    <sheetView workbookViewId="0">
      <selection activeCell="B2" sqref="B2"/>
    </sheetView>
  </sheetViews>
  <sheetFormatPr defaultRowHeight="12.75" x14ac:dyDescent="0.2"/>
  <cols>
    <col min="2" max="2" width="10.140625" bestFit="1" customWidth="1"/>
  </cols>
  <sheetData>
    <row r="2" spans="1:2" x14ac:dyDescent="0.2">
      <c r="A2" t="s">
        <v>110</v>
      </c>
      <c r="B2" s="75" t="s">
        <v>113</v>
      </c>
    </row>
    <row r="3" spans="1:2" x14ac:dyDescent="0.2">
      <c r="A3" t="s">
        <v>111</v>
      </c>
      <c r="B3" s="74">
        <v>44120</v>
      </c>
    </row>
  </sheetData>
  <hyperlinks>
    <hyperlink ref="B2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2"/>
  <sheetViews>
    <sheetView workbookViewId="0">
      <selection activeCell="A57" sqref="A57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27" customHeight="1" x14ac:dyDescent="0.2">
      <c r="A1" s="90" t="s">
        <v>133</v>
      </c>
      <c r="B1" s="90"/>
      <c r="C1" s="90"/>
    </row>
    <row r="2" spans="1:3" s="14" customFormat="1" ht="23.25" customHeight="1" x14ac:dyDescent="0.2">
      <c r="A2" s="91" t="s">
        <v>86</v>
      </c>
      <c r="B2" s="91"/>
      <c r="C2" s="91"/>
    </row>
    <row r="3" spans="1:3" ht="6" customHeight="1" x14ac:dyDescent="0.2">
      <c r="A3" s="71"/>
      <c r="B3" s="72"/>
      <c r="C3" s="73"/>
    </row>
    <row r="4" spans="1:3" ht="26.25" customHeight="1" x14ac:dyDescent="0.2">
      <c r="A4" s="1" t="s">
        <v>48</v>
      </c>
      <c r="B4" s="2" t="s">
        <v>84</v>
      </c>
      <c r="C4" s="24" t="s">
        <v>83</v>
      </c>
    </row>
    <row r="5" spans="1:3" ht="14.25" customHeight="1" x14ac:dyDescent="0.2">
      <c r="A5" s="8" t="s">
        <v>81</v>
      </c>
      <c r="B5" s="12"/>
      <c r="C5" s="42"/>
    </row>
    <row r="6" spans="1:3" ht="14.25" customHeight="1" x14ac:dyDescent="0.2">
      <c r="A6" s="5" t="s">
        <v>57</v>
      </c>
      <c r="B6" s="17"/>
      <c r="C6" s="25"/>
    </row>
    <row r="7" spans="1:3" ht="14.25" customHeight="1" x14ac:dyDescent="0.2">
      <c r="A7" s="10" t="s">
        <v>54</v>
      </c>
      <c r="B7" s="29" t="str">
        <f>tbl_data!K6</f>
        <v>0.79 (0.77-0.80)</v>
      </c>
      <c r="C7" s="26" t="str">
        <f>tbl_data!L6</f>
        <v>&lt;0.0001</v>
      </c>
    </row>
    <row r="8" spans="1:3" ht="14.25" customHeight="1" x14ac:dyDescent="0.2">
      <c r="A8" s="5" t="s">
        <v>55</v>
      </c>
      <c r="B8" s="30"/>
      <c r="C8" s="25"/>
    </row>
    <row r="9" spans="1:3" ht="14.25" customHeight="1" x14ac:dyDescent="0.2">
      <c r="A9" s="10" t="s">
        <v>50</v>
      </c>
      <c r="B9" s="29" t="str">
        <f>tbl_data!K8</f>
        <v>0.96 (0.95-0.98)</v>
      </c>
      <c r="C9" s="26" t="str">
        <f>tbl_data!L8</f>
        <v>&lt;0.0001</v>
      </c>
    </row>
    <row r="10" spans="1:3" ht="14.25" customHeight="1" x14ac:dyDescent="0.2">
      <c r="A10" s="5" t="s">
        <v>53</v>
      </c>
      <c r="B10" s="30" t="str">
        <f>tbl_data!K9</f>
        <v>1.02 (1.01-1.03)</v>
      </c>
      <c r="C10" s="25" t="str">
        <f>tbl_data!L9</f>
        <v>&lt;0.0001</v>
      </c>
    </row>
    <row r="11" spans="1:3" ht="14.25" customHeight="1" x14ac:dyDescent="0.2">
      <c r="A11" s="6" t="s">
        <v>63</v>
      </c>
      <c r="B11" s="29"/>
      <c r="C11" s="26"/>
    </row>
    <row r="12" spans="1:3" ht="14.25" customHeight="1" x14ac:dyDescent="0.2">
      <c r="A12" s="11">
        <v>1</v>
      </c>
      <c r="B12" s="30" t="str">
        <f>tbl_data!K11</f>
        <v>1.04 (1.02-1.06)</v>
      </c>
      <c r="C12" s="25" t="str">
        <f>tbl_data!L11</f>
        <v>&lt;0.0001</v>
      </c>
    </row>
    <row r="13" spans="1:3" ht="14.25" customHeight="1" x14ac:dyDescent="0.2">
      <c r="A13" s="10">
        <v>2</v>
      </c>
      <c r="B13" s="29" t="str">
        <f>tbl_data!K12</f>
        <v>1.02 (0.99-1.05)</v>
      </c>
      <c r="C13" s="26">
        <f>tbl_data!L12</f>
        <v>0.29260000000000003</v>
      </c>
    </row>
    <row r="14" spans="1:3" ht="14.25" customHeight="1" x14ac:dyDescent="0.2">
      <c r="A14" s="11" t="s">
        <v>64</v>
      </c>
      <c r="B14" s="30" t="str">
        <f>tbl_data!K13</f>
        <v>0.96 (0.92-1.00)</v>
      </c>
      <c r="C14" s="25">
        <f>tbl_data!L13</f>
        <v>3.3300000000000003E-2</v>
      </c>
    </row>
    <row r="15" spans="1:3" ht="14.25" customHeight="1" x14ac:dyDescent="0.2">
      <c r="A15" s="8" t="s">
        <v>80</v>
      </c>
      <c r="B15" s="31"/>
      <c r="C15" s="43"/>
    </row>
    <row r="16" spans="1:3" ht="14.25" customHeight="1" x14ac:dyDescent="0.2">
      <c r="A16" s="9" t="s">
        <v>70</v>
      </c>
      <c r="B16" s="32" t="str">
        <f>tbl_data!K15</f>
        <v>1.02 (0.97-1.06)</v>
      </c>
      <c r="C16" s="28">
        <f>tbl_data!L15</f>
        <v>0.44700000000000001</v>
      </c>
    </row>
    <row r="17" spans="1:3" ht="14.25" customHeight="1" x14ac:dyDescent="0.2">
      <c r="A17" s="6" t="s">
        <v>55</v>
      </c>
      <c r="B17" s="29"/>
      <c r="C17" s="26"/>
    </row>
    <row r="18" spans="1:3" ht="14.25" customHeight="1" x14ac:dyDescent="0.2">
      <c r="A18" s="11" t="s">
        <v>50</v>
      </c>
      <c r="B18" s="30" t="str">
        <f>tbl_data!K17</f>
        <v>0.94 (0.85-1.03)</v>
      </c>
      <c r="C18" s="25">
        <f>tbl_data!L17</f>
        <v>0.2016</v>
      </c>
    </row>
    <row r="19" spans="1:3" ht="14.25" customHeight="1" x14ac:dyDescent="0.2">
      <c r="A19" s="6" t="s">
        <v>71</v>
      </c>
      <c r="B19" s="29"/>
      <c r="C19" s="26"/>
    </row>
    <row r="20" spans="1:3" ht="14.25" customHeight="1" x14ac:dyDescent="0.2">
      <c r="A20" s="11" t="s">
        <v>72</v>
      </c>
      <c r="B20" s="30" t="str">
        <f>tbl_data!K19</f>
        <v>1.01 (0.93-1.10)</v>
      </c>
      <c r="C20" s="25">
        <f>tbl_data!L19</f>
        <v>0.79330000000000001</v>
      </c>
    </row>
    <row r="21" spans="1:3" ht="14.25" customHeight="1" x14ac:dyDescent="0.2">
      <c r="A21" s="10" t="s">
        <v>73</v>
      </c>
      <c r="B21" s="29" t="str">
        <f>tbl_data!K20</f>
        <v>1.07 (0.98-1.16)</v>
      </c>
      <c r="C21" s="26">
        <f>tbl_data!L20</f>
        <v>0.12470000000000001</v>
      </c>
    </row>
    <row r="22" spans="1:3" ht="14.25" customHeight="1" x14ac:dyDescent="0.2">
      <c r="A22" s="11" t="s">
        <v>74</v>
      </c>
      <c r="B22" s="30" t="str">
        <f>tbl_data!K21</f>
        <v>0.99 (0.90-1.08)</v>
      </c>
      <c r="C22" s="25">
        <f>tbl_data!L21</f>
        <v>0.76219999999999999</v>
      </c>
    </row>
    <row r="23" spans="1:3" ht="14.25" customHeight="1" x14ac:dyDescent="0.2">
      <c r="A23" s="10" t="s">
        <v>75</v>
      </c>
      <c r="B23" s="29" t="str">
        <f>tbl_data!K22</f>
        <v>0.75 (0.64-0.87)</v>
      </c>
      <c r="C23" s="26">
        <f>tbl_data!L22</f>
        <v>1E-4</v>
      </c>
    </row>
    <row r="24" spans="1:3" ht="14.25" customHeight="1" x14ac:dyDescent="0.2">
      <c r="A24" s="5" t="s">
        <v>58</v>
      </c>
      <c r="B24" s="30"/>
      <c r="C24" s="25"/>
    </row>
    <row r="25" spans="1:3" ht="14.25" customHeight="1" x14ac:dyDescent="0.2">
      <c r="A25" s="10" t="s">
        <v>52</v>
      </c>
      <c r="B25" s="29" t="str">
        <f>tbl_data!K24</f>
        <v>0.89 (0.79-1.00)</v>
      </c>
      <c r="C25" s="26">
        <f>tbl_data!L24</f>
        <v>5.8799999999999998E-2</v>
      </c>
    </row>
    <row r="26" spans="1:3" ht="14.25" customHeight="1" x14ac:dyDescent="0.2">
      <c r="A26" s="5" t="s">
        <v>56</v>
      </c>
      <c r="B26" s="30"/>
      <c r="C26" s="25"/>
    </row>
    <row r="27" spans="1:3" ht="14.25" customHeight="1" x14ac:dyDescent="0.2">
      <c r="A27" s="10" t="s">
        <v>22</v>
      </c>
      <c r="B27" s="29" t="str">
        <f>tbl_data!K26</f>
        <v>1.00 (0.90-1.10)</v>
      </c>
      <c r="C27" s="26">
        <f>tbl_data!L26</f>
        <v>0.94789999999999996</v>
      </c>
    </row>
    <row r="28" spans="1:3" ht="14.25" customHeight="1" x14ac:dyDescent="0.2">
      <c r="A28" s="5" t="s">
        <v>61</v>
      </c>
      <c r="B28" s="30"/>
      <c r="C28" s="25"/>
    </row>
    <row r="29" spans="1:3" ht="14.25" customHeight="1" x14ac:dyDescent="0.2">
      <c r="A29" s="10" t="s">
        <v>51</v>
      </c>
      <c r="B29" s="29" t="str">
        <f>tbl_data!K28</f>
        <v>1.33 (1.21-1.46)</v>
      </c>
      <c r="C29" s="26" t="str">
        <f>tbl_data!L28</f>
        <v>&lt;0.0001</v>
      </c>
    </row>
    <row r="30" spans="1:3" ht="14.25" customHeight="1" x14ac:dyDescent="0.2">
      <c r="A30" s="5" t="s">
        <v>62</v>
      </c>
      <c r="B30" s="30"/>
      <c r="C30" s="25"/>
    </row>
    <row r="31" spans="1:3" ht="14.25" customHeight="1" x14ac:dyDescent="0.2">
      <c r="A31" s="10" t="s">
        <v>22</v>
      </c>
      <c r="B31" s="29" t="str">
        <f>tbl_data!K30</f>
        <v>0.70 (0.69-0.71)</v>
      </c>
      <c r="C31" s="26" t="str">
        <f>tbl_data!L30</f>
        <v>&lt;0.0001</v>
      </c>
    </row>
    <row r="32" spans="1:3" ht="14.25" customHeight="1" x14ac:dyDescent="0.2">
      <c r="A32" s="11" t="s">
        <v>59</v>
      </c>
      <c r="B32" s="30" t="str">
        <f>tbl_data!K31</f>
        <v>1.03 (1.01-1.06)</v>
      </c>
      <c r="C32" s="25">
        <f>tbl_data!L31</f>
        <v>2.0799999999999999E-2</v>
      </c>
    </row>
    <row r="33" spans="1:3" ht="14.25" customHeight="1" x14ac:dyDescent="0.2">
      <c r="A33" s="13" t="s">
        <v>60</v>
      </c>
      <c r="B33" s="29" t="str">
        <f>tbl_data!K32</f>
        <v>1.32 (1.24-1.41)</v>
      </c>
      <c r="C33" s="26" t="str">
        <f>tbl_data!L32</f>
        <v>&lt;0.0001</v>
      </c>
    </row>
    <row r="34" spans="1:3" ht="14.25" customHeight="1" x14ac:dyDescent="0.2">
      <c r="A34" s="8" t="s">
        <v>51</v>
      </c>
      <c r="B34" s="31"/>
      <c r="C34" s="43"/>
    </row>
    <row r="35" spans="1:3" ht="14.25" customHeight="1" x14ac:dyDescent="0.2">
      <c r="A35" s="5" t="s">
        <v>78</v>
      </c>
      <c r="B35" s="30"/>
      <c r="C35" s="25"/>
    </row>
    <row r="36" spans="1:3" ht="14.25" customHeight="1" x14ac:dyDescent="0.2">
      <c r="A36" s="10" t="s">
        <v>79</v>
      </c>
      <c r="B36" s="29" t="str">
        <f>tbl_data!K35</f>
        <v>0.91 (0.90-0.93)</v>
      </c>
      <c r="C36" s="26" t="str">
        <f>tbl_data!L35</f>
        <v>&lt;0.0001</v>
      </c>
    </row>
    <row r="37" spans="1:3" ht="14.25" customHeight="1" x14ac:dyDescent="0.2">
      <c r="A37" s="8" t="s">
        <v>128</v>
      </c>
      <c r="B37" s="81"/>
      <c r="C37" s="82"/>
    </row>
    <row r="38" spans="1:3" ht="14.25" customHeight="1" x14ac:dyDescent="0.2">
      <c r="A38" s="5" t="s">
        <v>125</v>
      </c>
      <c r="B38" s="30" t="str">
        <f>tbl_data!K37</f>
        <v>0.44 (0.41-0.46)</v>
      </c>
      <c r="C38" s="25" t="str">
        <f>tbl_data!L37</f>
        <v>&lt;0.0001</v>
      </c>
    </row>
    <row r="39" spans="1:3" ht="14.25" customHeight="1" x14ac:dyDescent="0.2">
      <c r="A39" s="13" t="s">
        <v>124</v>
      </c>
      <c r="B39" s="29" t="str">
        <f>tbl_data!K38</f>
        <v>1.22 (1.20-1.25)</v>
      </c>
      <c r="C39" s="26" t="str">
        <f>tbl_data!L38</f>
        <v>&lt;0.0001</v>
      </c>
    </row>
    <row r="40" spans="1:3" ht="14.25" customHeight="1" x14ac:dyDescent="0.2">
      <c r="A40" s="5" t="s">
        <v>126</v>
      </c>
      <c r="B40" s="30" t="str">
        <f>tbl_data!K39</f>
        <v>2.37 (2.32-2.42)</v>
      </c>
      <c r="C40" s="25" t="str">
        <f>tbl_data!L39</f>
        <v>&lt;0.0001</v>
      </c>
    </row>
    <row r="41" spans="1:3" ht="14.25" customHeight="1" x14ac:dyDescent="0.2">
      <c r="A41" s="83" t="s">
        <v>127</v>
      </c>
      <c r="B41" s="33" t="str">
        <f>tbl_data!K40</f>
        <v>1.52 (1.48-1.56)</v>
      </c>
      <c r="C41" s="27" t="str">
        <f>tbl_data!L40</f>
        <v>&lt;0.0001</v>
      </c>
    </row>
    <row r="42" spans="1:3" ht="18" customHeight="1" x14ac:dyDescent="0.2">
      <c r="A42" s="92" t="s">
        <v>108</v>
      </c>
      <c r="B42" s="92"/>
      <c r="C42" s="92"/>
    </row>
  </sheetData>
  <mergeCells count="3">
    <mergeCell ref="A1:C1"/>
    <mergeCell ref="A2:C2"/>
    <mergeCell ref="A42:C42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3CAC2353-D003-4EC3-A30E-3CDD3FDA3AD2}">
            <xm:f>tbl_data!$Q6="*"</xm:f>
            <x14:dxf>
              <font>
                <b/>
                <i val="0"/>
              </font>
            </x14:dxf>
          </x14:cfRule>
          <xm:sqref>B7:C36 B38:C41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C52"/>
  <sheetViews>
    <sheetView workbookViewId="0">
      <selection activeCell="G55" sqref="G55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34.5" customHeight="1" x14ac:dyDescent="0.2">
      <c r="A1" s="90" t="s">
        <v>134</v>
      </c>
      <c r="B1" s="90"/>
      <c r="C1" s="90"/>
    </row>
    <row r="2" spans="1:3" s="14" customFormat="1" ht="12" x14ac:dyDescent="0.2">
      <c r="A2" s="91" t="s">
        <v>87</v>
      </c>
      <c r="B2" s="91"/>
      <c r="C2" s="91"/>
    </row>
    <row r="3" spans="1:3" ht="6" customHeight="1" x14ac:dyDescent="0.2">
      <c r="A3" s="76"/>
      <c r="B3" s="77"/>
      <c r="C3" s="78"/>
    </row>
    <row r="4" spans="1:3" ht="26.25" customHeight="1" x14ac:dyDescent="0.2">
      <c r="A4" s="1" t="s">
        <v>48</v>
      </c>
      <c r="B4" s="2" t="s">
        <v>84</v>
      </c>
      <c r="C4" s="24" t="s">
        <v>83</v>
      </c>
    </row>
    <row r="5" spans="1:3" ht="14.25" customHeight="1" x14ac:dyDescent="0.2">
      <c r="A5" s="8" t="s">
        <v>81</v>
      </c>
      <c r="B5" s="12"/>
      <c r="C5" s="42"/>
    </row>
    <row r="6" spans="1:3" ht="14.25" customHeight="1" x14ac:dyDescent="0.2">
      <c r="A6" s="5" t="s">
        <v>89</v>
      </c>
      <c r="B6" s="17"/>
      <c r="C6" s="25"/>
    </row>
    <row r="7" spans="1:3" ht="14.25" customHeight="1" x14ac:dyDescent="0.2">
      <c r="A7" s="10" t="s">
        <v>90</v>
      </c>
      <c r="B7" s="29" t="str">
        <f>tbl_data!B6</f>
        <v>0.82 (0.78-0.86)</v>
      </c>
      <c r="C7" s="26" t="str">
        <f>tbl_data!C6</f>
        <v>&lt;0.0001</v>
      </c>
    </row>
    <row r="8" spans="1:3" ht="14.25" customHeight="1" x14ac:dyDescent="0.2">
      <c r="A8" s="35" t="s">
        <v>91</v>
      </c>
      <c r="B8" s="30" t="str">
        <f>tbl_data!B7</f>
        <v>1.19 (1.16-1.23)</v>
      </c>
      <c r="C8" s="25" t="str">
        <f>tbl_data!C7</f>
        <v>&lt;0.0001</v>
      </c>
    </row>
    <row r="9" spans="1:3" ht="14.25" customHeight="1" x14ac:dyDescent="0.2">
      <c r="A9" s="34" t="s">
        <v>92</v>
      </c>
      <c r="B9" s="29" t="str">
        <f>tbl_data!B8</f>
        <v>1.22 (1.19-1.26)</v>
      </c>
      <c r="C9" s="26" t="str">
        <f>tbl_data!C8</f>
        <v>&lt;0.0001</v>
      </c>
    </row>
    <row r="10" spans="1:3" ht="14.25" customHeight="1" x14ac:dyDescent="0.2">
      <c r="A10" s="5" t="s">
        <v>55</v>
      </c>
      <c r="B10" s="30"/>
      <c r="C10" s="25"/>
    </row>
    <row r="11" spans="1:3" ht="14.25" customHeight="1" x14ac:dyDescent="0.2">
      <c r="A11" s="10" t="s">
        <v>50</v>
      </c>
      <c r="B11" s="29" t="str">
        <f>tbl_data!B10</f>
        <v>1.04 (1.02-1.06)</v>
      </c>
      <c r="C11" s="26">
        <f>tbl_data!C10</f>
        <v>2.0000000000000001E-4</v>
      </c>
    </row>
    <row r="12" spans="1:3" ht="14.25" customHeight="1" x14ac:dyDescent="0.2">
      <c r="A12" s="5" t="s">
        <v>53</v>
      </c>
      <c r="B12" s="30" t="str">
        <f>tbl_data!B11</f>
        <v>1.01 (0.99-1.02)</v>
      </c>
      <c r="C12" s="25">
        <f>tbl_data!C11</f>
        <v>0.3044</v>
      </c>
    </row>
    <row r="13" spans="1:3" ht="14.25" customHeight="1" x14ac:dyDescent="0.2">
      <c r="A13" s="6" t="s">
        <v>93</v>
      </c>
      <c r="B13" s="29"/>
      <c r="C13" s="26"/>
    </row>
    <row r="14" spans="1:3" ht="14.25" customHeight="1" x14ac:dyDescent="0.2">
      <c r="A14" s="11">
        <v>2</v>
      </c>
      <c r="B14" s="30" t="str">
        <f>tbl_data!B13</f>
        <v>1.00 (0.98-1.03)</v>
      </c>
      <c r="C14" s="25">
        <f>tbl_data!C13</f>
        <v>0.74429999999999996</v>
      </c>
    </row>
    <row r="15" spans="1:3" ht="14.25" customHeight="1" x14ac:dyDescent="0.2">
      <c r="A15" s="10">
        <v>3</v>
      </c>
      <c r="B15" s="29" t="str">
        <f>tbl_data!B14</f>
        <v>1.05 (1.02-1.08)</v>
      </c>
      <c r="C15" s="26">
        <f>tbl_data!C14</f>
        <v>3.2000000000000002E-3</v>
      </c>
    </row>
    <row r="16" spans="1:3" ht="14.25" customHeight="1" x14ac:dyDescent="0.2">
      <c r="A16" s="11" t="s">
        <v>94</v>
      </c>
      <c r="B16" s="30" t="str">
        <f>tbl_data!B15</f>
        <v>1.04 (1.00-1.08)</v>
      </c>
      <c r="C16" s="25">
        <f>tbl_data!C15</f>
        <v>2.7199999999999998E-2</v>
      </c>
    </row>
    <row r="17" spans="1:3" ht="14.25" customHeight="1" x14ac:dyDescent="0.2">
      <c r="A17" s="6" t="s">
        <v>95</v>
      </c>
      <c r="B17" s="29"/>
      <c r="C17" s="26"/>
    </row>
    <row r="18" spans="1:3" ht="14.25" customHeight="1" x14ac:dyDescent="0.2">
      <c r="A18" s="11" t="s">
        <v>22</v>
      </c>
      <c r="B18" s="30" t="str">
        <f>tbl_data!B17</f>
        <v>1.06 (0.99-1.15)</v>
      </c>
      <c r="C18" s="25">
        <f>tbl_data!C17</f>
        <v>0.1157</v>
      </c>
    </row>
    <row r="19" spans="1:3" ht="14.25" customHeight="1" x14ac:dyDescent="0.2">
      <c r="A19" s="6" t="s">
        <v>63</v>
      </c>
      <c r="B19" s="29"/>
      <c r="C19" s="26"/>
    </row>
    <row r="20" spans="1:3" ht="14.25" customHeight="1" x14ac:dyDescent="0.2">
      <c r="A20" s="11">
        <v>1</v>
      </c>
      <c r="B20" s="30" t="str">
        <f>tbl_data!B19</f>
        <v>0.97 (0.94-1.00)</v>
      </c>
      <c r="C20" s="25">
        <f>tbl_data!C19</f>
        <v>6.5299999999999997E-2</v>
      </c>
    </row>
    <row r="21" spans="1:3" ht="14.25" customHeight="1" x14ac:dyDescent="0.2">
      <c r="A21" s="10">
        <v>2</v>
      </c>
      <c r="B21" s="29" t="str">
        <f>tbl_data!B20</f>
        <v>0.94 (0.83-1.06)</v>
      </c>
      <c r="C21" s="26">
        <f>tbl_data!C20</f>
        <v>0.3075</v>
      </c>
    </row>
    <row r="22" spans="1:3" ht="14.25" customHeight="1" x14ac:dyDescent="0.2">
      <c r="A22" s="11" t="s">
        <v>64</v>
      </c>
      <c r="B22" s="30" t="str">
        <f>tbl_data!B21</f>
        <v>0.91 (0.75-1.10)</v>
      </c>
      <c r="C22" s="25">
        <f>tbl_data!C21</f>
        <v>0.3332</v>
      </c>
    </row>
    <row r="23" spans="1:3" ht="14.25" customHeight="1" x14ac:dyDescent="0.2">
      <c r="A23" s="8" t="s">
        <v>80</v>
      </c>
      <c r="B23" s="31"/>
      <c r="C23" s="43"/>
    </row>
    <row r="24" spans="1:3" ht="14.25" customHeight="1" x14ac:dyDescent="0.2">
      <c r="A24" s="9" t="s">
        <v>70</v>
      </c>
      <c r="B24" s="32" t="str">
        <f>tbl_data!B23</f>
        <v>0.99 (0.94-1.04)</v>
      </c>
      <c r="C24" s="28">
        <f>tbl_data!C23</f>
        <v>0.7329</v>
      </c>
    </row>
    <row r="25" spans="1:3" ht="14.25" customHeight="1" x14ac:dyDescent="0.2">
      <c r="A25" s="6" t="s">
        <v>55</v>
      </c>
      <c r="B25" s="29"/>
      <c r="C25" s="26"/>
    </row>
    <row r="26" spans="1:3" ht="14.25" customHeight="1" x14ac:dyDescent="0.2">
      <c r="A26" s="11" t="s">
        <v>50</v>
      </c>
      <c r="B26" s="30" t="str">
        <f>tbl_data!B25</f>
        <v>0.94 (0.84-1.05)</v>
      </c>
      <c r="C26" s="25">
        <f>tbl_data!C25</f>
        <v>0.28560000000000002</v>
      </c>
    </row>
    <row r="27" spans="1:3" ht="14.25" customHeight="1" x14ac:dyDescent="0.2">
      <c r="A27" s="6" t="s">
        <v>71</v>
      </c>
      <c r="B27" s="29"/>
      <c r="C27" s="26"/>
    </row>
    <row r="28" spans="1:3" ht="14.25" customHeight="1" x14ac:dyDescent="0.2">
      <c r="A28" s="11" t="s">
        <v>72</v>
      </c>
      <c r="B28" s="30" t="str">
        <f>tbl_data!B27</f>
        <v>0.89 (0.80-1.00)</v>
      </c>
      <c r="C28" s="25">
        <f>tbl_data!C27</f>
        <v>5.9200000000000003E-2</v>
      </c>
    </row>
    <row r="29" spans="1:3" ht="14.25" customHeight="1" x14ac:dyDescent="0.2">
      <c r="A29" s="10" t="s">
        <v>73</v>
      </c>
      <c r="B29" s="29" t="str">
        <f>tbl_data!B28</f>
        <v>0.84 (0.75-0.94)</v>
      </c>
      <c r="C29" s="26">
        <f>tbl_data!C28</f>
        <v>2.8E-3</v>
      </c>
    </row>
    <row r="30" spans="1:3" ht="14.25" customHeight="1" x14ac:dyDescent="0.2">
      <c r="A30" s="11" t="s">
        <v>74</v>
      </c>
      <c r="B30" s="30" t="str">
        <f>tbl_data!B29</f>
        <v>0.74 (0.65-0.84)</v>
      </c>
      <c r="C30" s="25" t="str">
        <f>tbl_data!C29</f>
        <v>&lt;0.0001</v>
      </c>
    </row>
    <row r="31" spans="1:3" ht="14.25" customHeight="1" x14ac:dyDescent="0.2">
      <c r="A31" s="10" t="s">
        <v>75</v>
      </c>
      <c r="B31" s="29" t="str">
        <f>tbl_data!B30</f>
        <v>0.46 (0.39-0.55)</v>
      </c>
      <c r="C31" s="26" t="str">
        <f>tbl_data!C30</f>
        <v>&lt;0.0001</v>
      </c>
    </row>
    <row r="32" spans="1:3" ht="14.25" customHeight="1" x14ac:dyDescent="0.2">
      <c r="A32" s="5" t="s">
        <v>58</v>
      </c>
      <c r="B32" s="30"/>
      <c r="C32" s="25"/>
    </row>
    <row r="33" spans="1:3" ht="14.25" customHeight="1" x14ac:dyDescent="0.2">
      <c r="A33" s="10" t="s">
        <v>52</v>
      </c>
      <c r="B33" s="29" t="str">
        <f>tbl_data!B32</f>
        <v>0.91 (0.80-1.05)</v>
      </c>
      <c r="C33" s="26">
        <f>tbl_data!C32</f>
        <v>0.2</v>
      </c>
    </row>
    <row r="34" spans="1:3" ht="14.25" customHeight="1" x14ac:dyDescent="0.2">
      <c r="A34" s="5" t="s">
        <v>56</v>
      </c>
      <c r="B34" s="30"/>
      <c r="C34" s="25"/>
    </row>
    <row r="35" spans="1:3" ht="14.25" customHeight="1" x14ac:dyDescent="0.2">
      <c r="A35" s="10" t="s">
        <v>22</v>
      </c>
      <c r="B35" s="29" t="str">
        <f>tbl_data!B34</f>
        <v>1.08 (0.96-1.22)</v>
      </c>
      <c r="C35" s="26">
        <f>tbl_data!C34</f>
        <v>0.21179999999999999</v>
      </c>
    </row>
    <row r="36" spans="1:3" ht="14.25" customHeight="1" x14ac:dyDescent="0.2">
      <c r="A36" s="5" t="s">
        <v>61</v>
      </c>
      <c r="B36" s="30"/>
      <c r="C36" s="25"/>
    </row>
    <row r="37" spans="1:3" ht="14.25" customHeight="1" x14ac:dyDescent="0.2">
      <c r="A37" s="10" t="s">
        <v>51</v>
      </c>
      <c r="B37" s="29" t="str">
        <f>tbl_data!B36</f>
        <v>1.31 (1.17-1.46)</v>
      </c>
      <c r="C37" s="26" t="str">
        <f>tbl_data!C36</f>
        <v>&lt;0.0001</v>
      </c>
    </row>
    <row r="38" spans="1:3" ht="14.25" customHeight="1" x14ac:dyDescent="0.2">
      <c r="A38" s="5" t="s">
        <v>88</v>
      </c>
      <c r="B38" s="30"/>
      <c r="C38" s="25"/>
    </row>
    <row r="39" spans="1:3" ht="14.25" customHeight="1" x14ac:dyDescent="0.2">
      <c r="A39" s="10" t="s">
        <v>22</v>
      </c>
      <c r="B39" s="29" t="str">
        <f>tbl_data!B38</f>
        <v>0.66 (0.56-0.78)</v>
      </c>
      <c r="C39" s="26" t="str">
        <f>tbl_data!C38</f>
        <v>&lt;0.0001</v>
      </c>
    </row>
    <row r="40" spans="1:3" ht="14.25" customHeight="1" x14ac:dyDescent="0.2">
      <c r="A40" s="5" t="s">
        <v>62</v>
      </c>
      <c r="B40" s="30"/>
      <c r="C40" s="25"/>
    </row>
    <row r="41" spans="1:3" ht="14.25" customHeight="1" x14ac:dyDescent="0.2">
      <c r="A41" s="10" t="s">
        <v>22</v>
      </c>
      <c r="B41" s="29" t="str">
        <f>tbl_data!B40</f>
        <v>0.75 (0.73-0.77)</v>
      </c>
      <c r="C41" s="26" t="str">
        <f>tbl_data!C40</f>
        <v>&lt;0.0001</v>
      </c>
    </row>
    <row r="42" spans="1:3" ht="14.25" customHeight="1" x14ac:dyDescent="0.2">
      <c r="A42" s="11" t="s">
        <v>59</v>
      </c>
      <c r="B42" s="30" t="str">
        <f>tbl_data!B41</f>
        <v>0.93 (0.90-0.97)</v>
      </c>
      <c r="C42" s="25">
        <f>tbl_data!C41</f>
        <v>1.1000000000000001E-3</v>
      </c>
    </row>
    <row r="43" spans="1:3" ht="14.25" customHeight="1" x14ac:dyDescent="0.2">
      <c r="A43" s="13" t="s">
        <v>60</v>
      </c>
      <c r="B43" s="29" t="str">
        <f>tbl_data!B42</f>
        <v>1.34 (1.24-1.45)</v>
      </c>
      <c r="C43" s="26" t="str">
        <f>tbl_data!C42</f>
        <v>&lt;0.0001</v>
      </c>
    </row>
    <row r="44" spans="1:3" ht="14.25" customHeight="1" x14ac:dyDescent="0.2">
      <c r="A44" s="8" t="s">
        <v>51</v>
      </c>
      <c r="B44" s="31"/>
      <c r="C44" s="43"/>
    </row>
    <row r="45" spans="1:3" ht="14.25" customHeight="1" x14ac:dyDescent="0.2">
      <c r="A45" s="5" t="s">
        <v>78</v>
      </c>
      <c r="B45" s="30"/>
      <c r="C45" s="25"/>
    </row>
    <row r="46" spans="1:3" ht="14.25" customHeight="1" x14ac:dyDescent="0.2">
      <c r="A46" s="10" t="s">
        <v>79</v>
      </c>
      <c r="B46" s="29" t="str">
        <f>tbl_data!B45</f>
        <v>0.88 (0.86-0.89)</v>
      </c>
      <c r="C46" s="26" t="str">
        <f>tbl_data!C45</f>
        <v>&lt;0.0001</v>
      </c>
    </row>
    <row r="47" spans="1:3" ht="14.25" customHeight="1" x14ac:dyDescent="0.2">
      <c r="A47" s="8" t="s">
        <v>128</v>
      </c>
      <c r="B47" s="81"/>
      <c r="C47" s="82"/>
    </row>
    <row r="48" spans="1:3" ht="14.25" customHeight="1" x14ac:dyDescent="0.2">
      <c r="A48" s="5" t="s">
        <v>125</v>
      </c>
      <c r="B48" s="84" t="str">
        <f>tbl_data!B47</f>
        <v>0.05 (0.04-0.05)</v>
      </c>
      <c r="C48" s="86" t="str">
        <f>tbl_data!C47</f>
        <v>&lt;0.0001</v>
      </c>
    </row>
    <row r="49" spans="1:3" ht="14.25" customHeight="1" x14ac:dyDescent="0.2">
      <c r="A49" s="13" t="s">
        <v>124</v>
      </c>
      <c r="B49" s="85" t="str">
        <f>tbl_data!B48</f>
        <v>0.75 (0.74-0.77)</v>
      </c>
      <c r="C49" s="87" t="str">
        <f>tbl_data!C48</f>
        <v>&lt;0.0001</v>
      </c>
    </row>
    <row r="50" spans="1:3" ht="14.25" customHeight="1" x14ac:dyDescent="0.2">
      <c r="A50" s="5" t="s">
        <v>126</v>
      </c>
      <c r="B50" s="84" t="str">
        <f>tbl_data!B49</f>
        <v>1.33 (1.26-1.40)</v>
      </c>
      <c r="C50" s="86" t="str">
        <f>tbl_data!C49</f>
        <v>&lt;0.0001</v>
      </c>
    </row>
    <row r="51" spans="1:3" ht="14.25" customHeight="1" x14ac:dyDescent="0.2">
      <c r="A51" s="83" t="s">
        <v>127</v>
      </c>
      <c r="B51" s="88" t="str">
        <f>tbl_data!B50</f>
        <v>0.78 (0.75-0.82)</v>
      </c>
      <c r="C51" s="89" t="str">
        <f>tbl_data!C50</f>
        <v>&lt;0.0001</v>
      </c>
    </row>
    <row r="52" spans="1:3" ht="18" customHeight="1" x14ac:dyDescent="0.2">
      <c r="A52" s="92" t="s">
        <v>108</v>
      </c>
      <c r="B52" s="92"/>
      <c r="C52" s="92"/>
    </row>
  </sheetData>
  <mergeCells count="3">
    <mergeCell ref="A1:C1"/>
    <mergeCell ref="A2:C2"/>
    <mergeCell ref="A52:C52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 B48:C51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3"/>
  <sheetViews>
    <sheetView tabSelected="1" topLeftCell="L1" zoomScaleNormal="100" workbookViewId="0">
      <pane ySplit="3" topLeftCell="A31" activePane="bottomLeft" state="frozen"/>
      <selection activeCell="L1" sqref="L1"/>
      <selection pane="bottomLeft" activeCell="X57" sqref="X57"/>
    </sheetView>
  </sheetViews>
  <sheetFormatPr defaultRowHeight="12.75" x14ac:dyDescent="0.2"/>
  <cols>
    <col min="1" max="1" width="41.28515625" style="36" bestFit="1" customWidth="1"/>
    <col min="2" max="2" width="30.28515625" style="36" customWidth="1"/>
    <col min="3" max="4" width="8.28515625" style="45" customWidth="1"/>
    <col min="5" max="5" width="9.140625" style="49"/>
    <col min="6" max="6" width="10.85546875" style="49" bestFit="1" customWidth="1"/>
    <col min="7" max="7" width="12.140625" style="49" bestFit="1" customWidth="1"/>
    <col min="8" max="9" width="9.140625" style="50"/>
    <col min="11" max="11" width="8.7109375" customWidth="1"/>
    <col min="12" max="12" width="7.42578125" customWidth="1"/>
    <col min="13" max="13" width="41.28515625" style="19" bestFit="1" customWidth="1"/>
    <col min="14" max="14" width="53.140625" style="36" bestFit="1" customWidth="1"/>
    <col min="15" max="15" width="6.85546875" style="45" customWidth="1"/>
    <col min="16" max="16" width="6.85546875" style="44" customWidth="1"/>
    <col min="17" max="21" width="10.28515625" style="50" customWidth="1"/>
    <col min="22" max="22" width="10.28515625" customWidth="1"/>
  </cols>
  <sheetData>
    <row r="1" spans="1:23" s="58" customFormat="1" x14ac:dyDescent="0.2">
      <c r="A1" s="54" t="s">
        <v>48</v>
      </c>
      <c r="B1" s="54"/>
      <c r="C1" s="55" t="s">
        <v>46</v>
      </c>
      <c r="D1" s="56"/>
      <c r="E1" s="57"/>
      <c r="F1" s="57"/>
      <c r="G1" s="57"/>
      <c r="H1" s="57"/>
      <c r="I1" s="57"/>
      <c r="M1" s="59" t="s">
        <v>48</v>
      </c>
      <c r="N1" s="54"/>
      <c r="O1" s="56" t="s">
        <v>47</v>
      </c>
      <c r="P1" s="55"/>
      <c r="Q1" s="57"/>
      <c r="R1" s="57"/>
      <c r="S1" s="57"/>
      <c r="T1" s="57"/>
      <c r="U1" s="57"/>
    </row>
    <row r="2" spans="1:23" s="58" customFormat="1" x14ac:dyDescent="0.2">
      <c r="A2" s="54"/>
      <c r="B2" s="54"/>
      <c r="C2" s="56"/>
      <c r="D2" s="56"/>
      <c r="E2" s="57" t="s">
        <v>65</v>
      </c>
      <c r="F2" s="57"/>
      <c r="G2" s="57"/>
      <c r="H2" s="57"/>
      <c r="I2" s="57"/>
      <c r="K2" s="58" t="s">
        <v>109</v>
      </c>
      <c r="M2" s="59"/>
      <c r="N2" s="54"/>
      <c r="O2" s="56"/>
      <c r="P2" s="55"/>
      <c r="Q2" s="57" t="s">
        <v>65</v>
      </c>
      <c r="R2" s="57"/>
      <c r="S2" s="57"/>
      <c r="T2" s="57"/>
      <c r="U2" s="57"/>
      <c r="W2" s="58" t="s">
        <v>109</v>
      </c>
    </row>
    <row r="3" spans="1:23" s="58" customFormat="1" x14ac:dyDescent="0.2">
      <c r="A3" s="54" t="s">
        <v>101</v>
      </c>
      <c r="B3" s="60" t="s">
        <v>100</v>
      </c>
      <c r="C3" s="56" t="s">
        <v>96</v>
      </c>
      <c r="D3" s="56" t="s">
        <v>97</v>
      </c>
      <c r="E3" s="57" t="s">
        <v>66</v>
      </c>
      <c r="F3" s="61" t="s">
        <v>98</v>
      </c>
      <c r="G3" s="61" t="s">
        <v>99</v>
      </c>
      <c r="H3" s="57" t="s">
        <v>67</v>
      </c>
      <c r="I3" s="57" t="s">
        <v>68</v>
      </c>
      <c r="J3" s="58" t="s">
        <v>69</v>
      </c>
      <c r="K3" s="58" t="s">
        <v>82</v>
      </c>
      <c r="M3" s="59"/>
      <c r="N3" s="60" t="s">
        <v>100</v>
      </c>
      <c r="O3" s="56" t="s">
        <v>96</v>
      </c>
      <c r="P3" s="55" t="s">
        <v>97</v>
      </c>
      <c r="Q3" s="57" t="s">
        <v>66</v>
      </c>
      <c r="R3" s="61" t="s">
        <v>98</v>
      </c>
      <c r="S3" s="61" t="s">
        <v>99</v>
      </c>
      <c r="T3" s="57" t="s">
        <v>67</v>
      </c>
      <c r="U3" s="57" t="s">
        <v>68</v>
      </c>
      <c r="V3" s="58" t="s">
        <v>69</v>
      </c>
      <c r="W3" s="58" t="s">
        <v>82</v>
      </c>
    </row>
    <row r="4" spans="1:23" x14ac:dyDescent="0.2">
      <c r="A4" s="41" t="s">
        <v>106</v>
      </c>
      <c r="B4" s="62" t="str">
        <f>CONCATENATE(A4,K4)</f>
        <v xml:space="preserve">Patient Characteristics: </v>
      </c>
      <c r="C4" s="48">
        <v>0</v>
      </c>
      <c r="D4" s="48">
        <f>D52+2</f>
        <v>2</v>
      </c>
      <c r="K4" t="str">
        <f>IF(ISBLANK(J4)," ",IF(OR(J4="&lt;.0001",J4&lt;0.01),"*"," "))</f>
        <v xml:space="preserve"> </v>
      </c>
      <c r="M4" s="41" t="s">
        <v>106</v>
      </c>
      <c r="N4" s="62" t="str">
        <f>CONCATENATE(M4,W4)</f>
        <v xml:space="preserve">Patient Characteristics: </v>
      </c>
      <c r="O4" s="45">
        <v>0</v>
      </c>
      <c r="P4" s="48">
        <f>P44+2</f>
        <v>2</v>
      </c>
      <c r="Q4" s="49"/>
      <c r="R4" s="49"/>
      <c r="S4" s="49"/>
      <c r="W4" t="str">
        <f>IF(ISBLANK(V4)," ",IF(OR(V4="&lt;.0001",V4&lt;0.01),"*"," "))</f>
        <v xml:space="preserve"> </v>
      </c>
    </row>
    <row r="5" spans="1:23" x14ac:dyDescent="0.2">
      <c r="A5" s="37" t="s">
        <v>89</v>
      </c>
      <c r="B5" s="47" t="str">
        <f t="shared" ref="B5:B50" si="0">CONCATENATE(A5,K5)</f>
        <v xml:space="preserve">Age Group (Ref: 10-14 Years) </v>
      </c>
      <c r="C5" s="46">
        <v>0</v>
      </c>
      <c r="D5" s="51">
        <f>D4+2</f>
        <v>4</v>
      </c>
      <c r="K5" t="str">
        <f t="shared" ref="K5:K45" si="1">IF(ISBLANK(J5)," ",IF(OR(J5="&lt;.0001",J5&lt;0.01),"*"," "))</f>
        <v xml:space="preserve"> </v>
      </c>
      <c r="M5" s="19" t="s">
        <v>57</v>
      </c>
      <c r="N5" s="64" t="str">
        <f t="shared" ref="N5:N40" si="2">CONCATENATE(M5,W5)</f>
        <v xml:space="preserve">Age Group (Ref: 15-64 Years) </v>
      </c>
      <c r="O5" s="45">
        <v>0</v>
      </c>
      <c r="P5" s="51">
        <f>P4+2</f>
        <v>4</v>
      </c>
      <c r="Q5" s="49"/>
      <c r="R5" s="49"/>
      <c r="S5" s="49"/>
      <c r="W5" t="str">
        <f t="shared" ref="W5:W37" si="3">IF(ISBLANK(V5)," ",IF(OR(V5="&lt;.0001",V5&lt;0.01),"*"," "))</f>
        <v xml:space="preserve"> </v>
      </c>
    </row>
    <row r="6" spans="1:23" x14ac:dyDescent="0.2">
      <c r="A6" s="38" t="s">
        <v>90</v>
      </c>
      <c r="B6" s="63" t="str">
        <f t="shared" si="0"/>
        <v>Under 1*</v>
      </c>
      <c r="C6" s="46">
        <v>0</v>
      </c>
      <c r="D6" s="51">
        <f t="shared" ref="D6:D45" si="4">D5+2</f>
        <v>6</v>
      </c>
      <c r="E6" s="49">
        <f>output_kids!D15</f>
        <v>0.81669000000000003</v>
      </c>
      <c r="F6" s="49">
        <f>E6-H6</f>
        <v>3.8050000000000028E-2</v>
      </c>
      <c r="G6" s="49">
        <f>I6-E6</f>
        <v>3.9919999999999956E-2</v>
      </c>
      <c r="H6" s="50">
        <f>output_kids!E15</f>
        <v>0.77864</v>
      </c>
      <c r="I6" s="50">
        <f>output_kids!F15</f>
        <v>0.85660999999999998</v>
      </c>
      <c r="J6" t="str">
        <f>output_kids!G15</f>
        <v>&lt;.0001</v>
      </c>
      <c r="K6" t="str">
        <f t="shared" si="1"/>
        <v>*</v>
      </c>
      <c r="M6" s="21" t="s">
        <v>54</v>
      </c>
      <c r="N6" s="65" t="str">
        <f t="shared" si="2"/>
        <v>65 and Older*</v>
      </c>
      <c r="O6" s="45">
        <v>0</v>
      </c>
      <c r="P6" s="51">
        <f t="shared" ref="P6" si="5">P5+2</f>
        <v>6</v>
      </c>
      <c r="Q6" s="49">
        <f>output_adults!D14</f>
        <v>0.78512999999999999</v>
      </c>
      <c r="R6" s="49">
        <f>Q6-T6</f>
        <v>1.749999999999996E-2</v>
      </c>
      <c r="S6" s="49">
        <f>U6-Q6</f>
        <v>1.7900000000000027E-2</v>
      </c>
      <c r="T6" s="50">
        <f>output_adults!E14</f>
        <v>0.76763000000000003</v>
      </c>
      <c r="U6" s="50">
        <f>output_adults!F14</f>
        <v>0.80303000000000002</v>
      </c>
      <c r="V6" t="str">
        <f>output_adults!G14</f>
        <v>&lt;.0001</v>
      </c>
      <c r="W6" t="str">
        <f t="shared" si="3"/>
        <v>*</v>
      </c>
    </row>
    <row r="7" spans="1:23" x14ac:dyDescent="0.2">
      <c r="A7" s="39" t="s">
        <v>130</v>
      </c>
      <c r="B7" s="63" t="str">
        <f t="shared" si="0"/>
        <v>1-4*</v>
      </c>
      <c r="C7" s="46">
        <v>0</v>
      </c>
      <c r="D7" s="51">
        <f t="shared" si="4"/>
        <v>8</v>
      </c>
      <c r="E7" s="49">
        <f>output_kids!D16</f>
        <v>1.1932499999999999</v>
      </c>
      <c r="F7" s="49">
        <f t="shared" ref="F7:F45" si="6">E7-H7</f>
        <v>3.5879999999999912E-2</v>
      </c>
      <c r="G7" s="49">
        <f t="shared" ref="G7:G45" si="7">I7-E7</f>
        <v>3.6990000000000078E-2</v>
      </c>
      <c r="H7" s="50">
        <f>output_kids!E16</f>
        <v>1.15737</v>
      </c>
      <c r="I7" s="50">
        <f>output_kids!F16</f>
        <v>1.23024</v>
      </c>
      <c r="J7" t="str">
        <f>output_kids!G16</f>
        <v>&lt;.0001</v>
      </c>
      <c r="K7" t="str">
        <f t="shared" si="1"/>
        <v>*</v>
      </c>
      <c r="M7" s="19" t="s">
        <v>55</v>
      </c>
      <c r="N7" s="64" t="str">
        <f t="shared" si="2"/>
        <v xml:space="preserve">Sex (Ref: Female) </v>
      </c>
      <c r="O7" s="45">
        <v>0</v>
      </c>
      <c r="P7" s="51">
        <f>P6+3</f>
        <v>9</v>
      </c>
      <c r="Q7" s="49"/>
      <c r="R7" s="49"/>
      <c r="S7" s="49"/>
      <c r="W7" t="str">
        <f t="shared" si="3"/>
        <v xml:space="preserve"> </v>
      </c>
    </row>
    <row r="8" spans="1:23" x14ac:dyDescent="0.2">
      <c r="A8" s="39" t="s">
        <v>92</v>
      </c>
      <c r="B8" s="63" t="str">
        <f t="shared" si="0"/>
        <v>5-9*</v>
      </c>
      <c r="C8" s="46">
        <v>0</v>
      </c>
      <c r="D8" s="51">
        <f t="shared" si="4"/>
        <v>10</v>
      </c>
      <c r="E8" s="49">
        <f>output_kids!D17</f>
        <v>1.2232099999999999</v>
      </c>
      <c r="F8" s="49">
        <f t="shared" si="6"/>
        <v>3.5939999999999861E-2</v>
      </c>
      <c r="G8" s="49">
        <f t="shared" si="7"/>
        <v>3.7030000000000118E-2</v>
      </c>
      <c r="H8" s="50">
        <f>output_kids!E17</f>
        <v>1.18727</v>
      </c>
      <c r="I8" s="50">
        <f>output_kids!F17</f>
        <v>1.26024</v>
      </c>
      <c r="J8" t="str">
        <f>output_kids!G17</f>
        <v>&lt;.0001</v>
      </c>
      <c r="K8" t="str">
        <f t="shared" si="1"/>
        <v>*</v>
      </c>
      <c r="M8" s="21" t="s">
        <v>50</v>
      </c>
      <c r="N8" s="65" t="str">
        <f t="shared" si="2"/>
        <v>Male*</v>
      </c>
      <c r="O8" s="45">
        <v>0</v>
      </c>
      <c r="P8" s="51">
        <f>P7+2</f>
        <v>11</v>
      </c>
      <c r="Q8" s="49">
        <f>output_adults!D15</f>
        <v>0.96462999999999999</v>
      </c>
      <c r="R8" s="49">
        <f t="shared" ref="R8:R9" si="8">Q8-T8</f>
        <v>1.4259999999999939E-2</v>
      </c>
      <c r="S8" s="49">
        <f t="shared" ref="S8:S9" si="9">U8-Q8</f>
        <v>1.4480000000000048E-2</v>
      </c>
      <c r="T8" s="50">
        <f>output_adults!E15</f>
        <v>0.95037000000000005</v>
      </c>
      <c r="U8" s="50">
        <f>output_adults!F15</f>
        <v>0.97911000000000004</v>
      </c>
      <c r="V8" t="str">
        <f>output_adults!G15</f>
        <v>&lt;.0001</v>
      </c>
      <c r="W8" t="str">
        <f t="shared" si="3"/>
        <v>*</v>
      </c>
    </row>
    <row r="9" spans="1:23" x14ac:dyDescent="0.2">
      <c r="A9" s="37" t="s">
        <v>55</v>
      </c>
      <c r="B9" s="47" t="str">
        <f t="shared" si="0"/>
        <v xml:space="preserve">Sex (Ref: Female) </v>
      </c>
      <c r="C9" s="46">
        <v>0</v>
      </c>
      <c r="D9" s="51">
        <f>D8+3</f>
        <v>13</v>
      </c>
      <c r="K9" t="str">
        <f t="shared" si="1"/>
        <v xml:space="preserve"> </v>
      </c>
      <c r="M9" s="19" t="s">
        <v>53</v>
      </c>
      <c r="N9" s="64" t="str">
        <f t="shared" si="2"/>
        <v>Average Socioeconomic Factor Index (SEFI-2)*</v>
      </c>
      <c r="O9" s="45">
        <v>0</v>
      </c>
      <c r="P9" s="51">
        <f>P8+3</f>
        <v>14</v>
      </c>
      <c r="Q9" s="49">
        <f>output_adults!D21</f>
        <v>1.0223100000000001</v>
      </c>
      <c r="R9" s="49">
        <f t="shared" si="8"/>
        <v>8.2699999999999996E-3</v>
      </c>
      <c r="S9" s="49">
        <f t="shared" si="9"/>
        <v>8.3499999999998575E-3</v>
      </c>
      <c r="T9" s="50">
        <f>output_adults!E21</f>
        <v>1.0140400000000001</v>
      </c>
      <c r="U9" s="50">
        <f>output_adults!F21</f>
        <v>1.0306599999999999</v>
      </c>
      <c r="V9" t="str">
        <f>output_adults!G21</f>
        <v>&lt;.0001</v>
      </c>
      <c r="W9" t="str">
        <f t="shared" si="3"/>
        <v>*</v>
      </c>
    </row>
    <row r="10" spans="1:23" x14ac:dyDescent="0.2">
      <c r="A10" s="38" t="s">
        <v>50</v>
      </c>
      <c r="B10" s="63" t="str">
        <f t="shared" si="0"/>
        <v>Male*</v>
      </c>
      <c r="C10" s="46">
        <v>0</v>
      </c>
      <c r="D10" s="51">
        <f t="shared" si="4"/>
        <v>15</v>
      </c>
      <c r="E10" s="49">
        <f>output_kids!D18</f>
        <v>1.04122</v>
      </c>
      <c r="F10" s="49">
        <f t="shared" si="6"/>
        <v>2.1549999999999958E-2</v>
      </c>
      <c r="G10" s="49">
        <f t="shared" si="7"/>
        <v>2.200000000000002E-2</v>
      </c>
      <c r="H10" s="50">
        <f>output_kids!E18</f>
        <v>1.0196700000000001</v>
      </c>
      <c r="I10" s="50">
        <f>output_kids!F18</f>
        <v>1.0632200000000001</v>
      </c>
      <c r="J10">
        <f>output_kids!G18</f>
        <v>2.0000000000000001E-4</v>
      </c>
      <c r="K10" t="str">
        <f t="shared" si="1"/>
        <v>*</v>
      </c>
      <c r="M10" s="19" t="s">
        <v>63</v>
      </c>
      <c r="N10" s="64" t="str">
        <f t="shared" si="2"/>
        <v xml:space="preserve">Charlson Comorbidity Index Score (Ref: 0) </v>
      </c>
      <c r="O10" s="45">
        <v>0</v>
      </c>
      <c r="P10" s="51">
        <f>P9+3</f>
        <v>17</v>
      </c>
      <c r="Q10" s="49"/>
      <c r="R10" s="49"/>
      <c r="S10" s="49"/>
      <c r="W10" t="str">
        <f t="shared" si="3"/>
        <v xml:space="preserve"> </v>
      </c>
    </row>
    <row r="11" spans="1:23" x14ac:dyDescent="0.2">
      <c r="A11" s="37" t="s">
        <v>53</v>
      </c>
      <c r="B11" s="47" t="str">
        <f t="shared" si="0"/>
        <v xml:space="preserve">Average Socioeconomic Factor Index (SEFI-2) </v>
      </c>
      <c r="C11" s="46">
        <v>0</v>
      </c>
      <c r="D11" s="51">
        <f>D10+3</f>
        <v>18</v>
      </c>
      <c r="E11" s="49">
        <f>output_kids!D28</f>
        <v>1.00684</v>
      </c>
      <c r="F11" s="49">
        <f t="shared" si="6"/>
        <v>1.3009999999999966E-2</v>
      </c>
      <c r="G11" s="49">
        <f t="shared" si="7"/>
        <v>1.3190000000000035E-2</v>
      </c>
      <c r="H11" s="50">
        <f>output_kids!E28</f>
        <v>0.99382999999999999</v>
      </c>
      <c r="I11" s="50">
        <f>output_kids!F28</f>
        <v>1.02003</v>
      </c>
      <c r="J11">
        <f>output_kids!G28</f>
        <v>0.3044</v>
      </c>
      <c r="K11" t="str">
        <f t="shared" si="1"/>
        <v xml:space="preserve"> </v>
      </c>
      <c r="M11" s="21">
        <v>1</v>
      </c>
      <c r="N11" s="65" t="str">
        <f t="shared" si="2"/>
        <v>1*</v>
      </c>
      <c r="O11" s="45">
        <v>0</v>
      </c>
      <c r="P11" s="51">
        <f t="shared" ref="P11:P13" si="10">P10+2</f>
        <v>19</v>
      </c>
      <c r="Q11" s="49">
        <f>output_adults!D16</f>
        <v>1.0404199999999999</v>
      </c>
      <c r="R11" s="49">
        <f t="shared" ref="R11:R13" si="11">Q11-T11</f>
        <v>1.8899999999999917E-2</v>
      </c>
      <c r="S11" s="49">
        <f t="shared" ref="S11:S13" si="12">U11-Q11</f>
        <v>1.9260000000000055E-2</v>
      </c>
      <c r="T11" s="50">
        <f>output_adults!E16</f>
        <v>1.02152</v>
      </c>
      <c r="U11" s="50">
        <f>output_adults!F16</f>
        <v>1.05968</v>
      </c>
      <c r="V11" t="str">
        <f>output_adults!G16</f>
        <v>&lt;.0001</v>
      </c>
      <c r="W11" t="str">
        <f t="shared" si="3"/>
        <v>*</v>
      </c>
    </row>
    <row r="12" spans="1:23" x14ac:dyDescent="0.2">
      <c r="A12" s="37" t="s">
        <v>131</v>
      </c>
      <c r="B12" s="47" t="str">
        <f t="shared" si="0"/>
        <v xml:space="preserve">Number of children in the household (Ref: 1) </v>
      </c>
      <c r="C12" s="46">
        <v>0</v>
      </c>
      <c r="D12" s="51">
        <f>D11+3</f>
        <v>21</v>
      </c>
      <c r="K12" t="str">
        <f t="shared" si="1"/>
        <v xml:space="preserve"> </v>
      </c>
      <c r="M12" s="21">
        <v>2</v>
      </c>
      <c r="N12" s="65" t="str">
        <f t="shared" si="2"/>
        <v xml:space="preserve">2 </v>
      </c>
      <c r="O12" s="45">
        <v>0</v>
      </c>
      <c r="P12" s="51">
        <f t="shared" si="10"/>
        <v>21</v>
      </c>
      <c r="Q12" s="49">
        <f>output_adults!D17</f>
        <v>1.01708</v>
      </c>
      <c r="R12" s="49">
        <f t="shared" si="11"/>
        <v>3.1579999999999941E-2</v>
      </c>
      <c r="S12" s="49">
        <f t="shared" si="12"/>
        <v>3.2590000000000119E-2</v>
      </c>
      <c r="T12" s="50">
        <f>output_adults!E17</f>
        <v>0.98550000000000004</v>
      </c>
      <c r="U12" s="50">
        <f>output_adults!F17</f>
        <v>1.0496700000000001</v>
      </c>
      <c r="V12">
        <f>output_adults!G17</f>
        <v>0.29260000000000003</v>
      </c>
      <c r="W12" t="str">
        <f t="shared" si="3"/>
        <v xml:space="preserve"> </v>
      </c>
    </row>
    <row r="13" spans="1:23" x14ac:dyDescent="0.2">
      <c r="A13" s="38">
        <v>2</v>
      </c>
      <c r="B13" s="63" t="str">
        <f t="shared" si="0"/>
        <v xml:space="preserve">2 </v>
      </c>
      <c r="C13" s="46">
        <v>0</v>
      </c>
      <c r="D13" s="51">
        <f t="shared" si="4"/>
        <v>23</v>
      </c>
      <c r="E13" s="49">
        <f>output_kids!D24</f>
        <v>1.0045200000000001</v>
      </c>
      <c r="F13" s="49">
        <f t="shared" si="6"/>
        <v>2.6850000000000041E-2</v>
      </c>
      <c r="G13" s="49">
        <f t="shared" si="7"/>
        <v>2.7579999999999938E-2</v>
      </c>
      <c r="H13" s="50">
        <f>output_kids!E24</f>
        <v>0.97767000000000004</v>
      </c>
      <c r="I13" s="50">
        <f>output_kids!F24</f>
        <v>1.0321</v>
      </c>
      <c r="J13">
        <f>output_kids!G24</f>
        <v>0.74429999999999996</v>
      </c>
      <c r="K13" t="str">
        <f t="shared" si="1"/>
        <v xml:space="preserve"> </v>
      </c>
      <c r="M13" s="21" t="s">
        <v>64</v>
      </c>
      <c r="N13" s="65" t="str">
        <f t="shared" si="2"/>
        <v xml:space="preserve">3 or Higher </v>
      </c>
      <c r="O13" s="45">
        <v>0</v>
      </c>
      <c r="P13" s="51">
        <f t="shared" si="10"/>
        <v>23</v>
      </c>
      <c r="Q13" s="49">
        <f>output_adults!D18</f>
        <v>0.95857000000000003</v>
      </c>
      <c r="R13" s="49">
        <f t="shared" si="11"/>
        <v>3.6630000000000051E-2</v>
      </c>
      <c r="S13" s="49">
        <f t="shared" si="12"/>
        <v>3.8089999999999957E-2</v>
      </c>
      <c r="T13" s="50">
        <f>output_adults!E18</f>
        <v>0.92193999999999998</v>
      </c>
      <c r="U13" s="50">
        <f>output_adults!F18</f>
        <v>0.99665999999999999</v>
      </c>
      <c r="V13">
        <f>output_adults!G18</f>
        <v>3.3300000000000003E-2</v>
      </c>
      <c r="W13" t="str">
        <f t="shared" si="3"/>
        <v xml:space="preserve"> </v>
      </c>
    </row>
    <row r="14" spans="1:23" x14ac:dyDescent="0.2">
      <c r="A14" s="38">
        <v>3</v>
      </c>
      <c r="B14" s="63" t="str">
        <f t="shared" si="0"/>
        <v>3*</v>
      </c>
      <c r="C14" s="46">
        <v>0</v>
      </c>
      <c r="D14" s="51">
        <f t="shared" si="4"/>
        <v>25</v>
      </c>
      <c r="E14" s="49">
        <f>output_kids!D25</f>
        <v>1.0491999999999999</v>
      </c>
      <c r="F14" s="49">
        <f t="shared" si="6"/>
        <v>3.3029999999999893E-2</v>
      </c>
      <c r="G14" s="49">
        <f t="shared" si="7"/>
        <v>3.4100000000000019E-2</v>
      </c>
      <c r="H14" s="50">
        <f>output_kids!E25</f>
        <v>1.01617</v>
      </c>
      <c r="I14" s="50">
        <f>output_kids!F25</f>
        <v>1.0832999999999999</v>
      </c>
      <c r="J14">
        <f>output_kids!G25</f>
        <v>3.2000000000000002E-3</v>
      </c>
      <c r="K14" t="str">
        <f t="shared" si="1"/>
        <v>*</v>
      </c>
      <c r="M14" s="22" t="s">
        <v>105</v>
      </c>
      <c r="N14" s="68" t="str">
        <f t="shared" si="2"/>
        <v xml:space="preserve">Physician Characteristics: </v>
      </c>
      <c r="O14" s="45">
        <v>0</v>
      </c>
      <c r="P14" s="51">
        <f>P13+3</f>
        <v>26</v>
      </c>
      <c r="Q14" s="49"/>
      <c r="R14" s="49"/>
      <c r="S14" s="49"/>
      <c r="W14" t="str">
        <f t="shared" si="3"/>
        <v xml:space="preserve"> </v>
      </c>
    </row>
    <row r="15" spans="1:23" x14ac:dyDescent="0.2">
      <c r="A15" s="38" t="s">
        <v>94</v>
      </c>
      <c r="B15" s="63" t="str">
        <f t="shared" si="0"/>
        <v xml:space="preserve">4 or More </v>
      </c>
      <c r="C15" s="46">
        <v>0</v>
      </c>
      <c r="D15" s="51">
        <f t="shared" si="4"/>
        <v>27</v>
      </c>
      <c r="E15" s="49">
        <f>output_kids!D26</f>
        <v>1.04291</v>
      </c>
      <c r="F15" s="49">
        <f t="shared" si="6"/>
        <v>3.8180000000000103E-2</v>
      </c>
      <c r="G15" s="49">
        <f t="shared" si="7"/>
        <v>3.9619999999999989E-2</v>
      </c>
      <c r="H15" s="50">
        <f>output_kids!E26</f>
        <v>1.0047299999999999</v>
      </c>
      <c r="I15" s="50">
        <f>output_kids!F26</f>
        <v>1.08253</v>
      </c>
      <c r="J15">
        <f>output_kids!G26</f>
        <v>2.7199999999999998E-2</v>
      </c>
      <c r="K15" t="str">
        <f t="shared" si="1"/>
        <v xml:space="preserve"> </v>
      </c>
      <c r="M15" s="19" t="s">
        <v>49</v>
      </c>
      <c r="N15" s="64" t="str">
        <f t="shared" si="2"/>
        <v xml:space="preserve">Average Age (Years) </v>
      </c>
      <c r="O15" s="45">
        <v>0</v>
      </c>
      <c r="P15" s="51">
        <f>P14+2</f>
        <v>28</v>
      </c>
      <c r="Q15" s="49">
        <f>output_adults!D4</f>
        <v>1.01651</v>
      </c>
      <c r="R15" s="49">
        <f>Q15-T15</f>
        <v>4.2009999999999992E-2</v>
      </c>
      <c r="S15" s="49">
        <f>U15-Q15</f>
        <v>4.3830000000000036E-2</v>
      </c>
      <c r="T15" s="50">
        <f>output_adults!E4</f>
        <v>0.97450000000000003</v>
      </c>
      <c r="U15" s="50">
        <f>output_adults!F4</f>
        <v>1.0603400000000001</v>
      </c>
      <c r="V15">
        <f>output_adults!G4</f>
        <v>0.44700000000000001</v>
      </c>
      <c r="W15" t="str">
        <f t="shared" si="3"/>
        <v xml:space="preserve"> </v>
      </c>
    </row>
    <row r="16" spans="1:23" x14ac:dyDescent="0.2">
      <c r="A16" s="37" t="s">
        <v>132</v>
      </c>
      <c r="B16" s="47" t="str">
        <f t="shared" si="0"/>
        <v xml:space="preserve">In Care of Child and Family Services (Ref: No) </v>
      </c>
      <c r="C16" s="46">
        <v>0</v>
      </c>
      <c r="D16" s="51">
        <f>D15+3</f>
        <v>30</v>
      </c>
      <c r="K16" t="str">
        <f t="shared" si="1"/>
        <v xml:space="preserve"> </v>
      </c>
      <c r="M16" s="19" t="s">
        <v>55</v>
      </c>
      <c r="N16" s="64" t="str">
        <f t="shared" si="2"/>
        <v xml:space="preserve">Sex (Ref: Female) </v>
      </c>
      <c r="O16" s="45">
        <v>0</v>
      </c>
      <c r="P16" s="51">
        <f>P15+3</f>
        <v>31</v>
      </c>
      <c r="Q16" s="49"/>
      <c r="R16" s="49"/>
      <c r="S16" s="49"/>
      <c r="W16" t="str">
        <f t="shared" si="3"/>
        <v xml:space="preserve"> </v>
      </c>
    </row>
    <row r="17" spans="1:23" x14ac:dyDescent="0.2">
      <c r="A17" s="38" t="s">
        <v>22</v>
      </c>
      <c r="B17" s="63" t="str">
        <f t="shared" si="0"/>
        <v xml:space="preserve">Yes </v>
      </c>
      <c r="C17" s="46">
        <v>0</v>
      </c>
      <c r="D17" s="51">
        <f t="shared" si="4"/>
        <v>32</v>
      </c>
      <c r="E17" s="49">
        <f>output_kids!D27</f>
        <v>1.0627800000000001</v>
      </c>
      <c r="F17" s="49">
        <f t="shared" si="6"/>
        <v>7.7630000000000088E-2</v>
      </c>
      <c r="G17" s="49">
        <f t="shared" si="7"/>
        <v>8.3749999999999991E-2</v>
      </c>
      <c r="H17" s="50">
        <f>output_kids!E27</f>
        <v>0.98514999999999997</v>
      </c>
      <c r="I17" s="50">
        <f>output_kids!F27</f>
        <v>1.14653</v>
      </c>
      <c r="J17">
        <f>output_kids!G27</f>
        <v>0.1157</v>
      </c>
      <c r="K17" t="str">
        <f t="shared" si="1"/>
        <v xml:space="preserve"> </v>
      </c>
      <c r="M17" s="21" t="s">
        <v>50</v>
      </c>
      <c r="N17" s="65" t="str">
        <f t="shared" si="2"/>
        <v xml:space="preserve">Male </v>
      </c>
      <c r="O17" s="45">
        <v>0</v>
      </c>
      <c r="P17" s="51">
        <f>P16+2</f>
        <v>33</v>
      </c>
      <c r="Q17" s="49">
        <f>output_adults!D5</f>
        <v>0.93877999999999995</v>
      </c>
      <c r="R17" s="49">
        <f>Q17-T17</f>
        <v>8.6759999999999948E-2</v>
      </c>
      <c r="S17" s="49">
        <f>U17-Q17</f>
        <v>9.5590000000000064E-2</v>
      </c>
      <c r="T17" s="50">
        <f>output_adults!E5</f>
        <v>0.85202</v>
      </c>
      <c r="U17" s="50">
        <f>output_adults!F5</f>
        <v>1.03437</v>
      </c>
      <c r="V17">
        <f>output_adults!G5</f>
        <v>0.2016</v>
      </c>
      <c r="W17" t="str">
        <f t="shared" si="3"/>
        <v xml:space="preserve"> </v>
      </c>
    </row>
    <row r="18" spans="1:23" x14ac:dyDescent="0.2">
      <c r="A18" s="37" t="s">
        <v>63</v>
      </c>
      <c r="B18" s="47" t="str">
        <f t="shared" si="0"/>
        <v xml:space="preserve">Charlson Comorbidity Index Score (Ref: 0) </v>
      </c>
      <c r="C18" s="46">
        <v>0</v>
      </c>
      <c r="D18" s="51">
        <f>D17+3</f>
        <v>35</v>
      </c>
      <c r="K18" t="str">
        <f t="shared" si="1"/>
        <v xml:space="preserve"> </v>
      </c>
      <c r="M18" s="19" t="s">
        <v>71</v>
      </c>
      <c r="N18" s="64" t="str">
        <f t="shared" si="2"/>
        <v xml:space="preserve">Location (Ref: Winnipeg RHA) </v>
      </c>
      <c r="O18" s="45">
        <v>0</v>
      </c>
      <c r="P18" s="51">
        <f>P17+3</f>
        <v>36</v>
      </c>
      <c r="Q18" s="49"/>
      <c r="R18" s="49"/>
      <c r="S18" s="49"/>
      <c r="W18" t="str">
        <f t="shared" si="3"/>
        <v xml:space="preserve"> </v>
      </c>
    </row>
    <row r="19" spans="1:23" x14ac:dyDescent="0.2">
      <c r="A19" s="38">
        <v>1</v>
      </c>
      <c r="B19" s="63" t="str">
        <f t="shared" si="0"/>
        <v xml:space="preserve">1 </v>
      </c>
      <c r="C19" s="46">
        <v>0</v>
      </c>
      <c r="D19" s="51">
        <f t="shared" si="4"/>
        <v>37</v>
      </c>
      <c r="E19" s="49">
        <f>output_kids!D19</f>
        <v>0.97175</v>
      </c>
      <c r="F19" s="49">
        <f t="shared" si="6"/>
        <v>2.9159999999999964E-2</v>
      </c>
      <c r="G19" s="49">
        <f t="shared" si="7"/>
        <v>3.006999999999993E-2</v>
      </c>
      <c r="H19" s="50">
        <f>output_kids!E19</f>
        <v>0.94259000000000004</v>
      </c>
      <c r="I19" s="50">
        <f>output_kids!F19</f>
        <v>1.0018199999999999</v>
      </c>
      <c r="J19">
        <f>output_kids!G19</f>
        <v>6.5299999999999997E-2</v>
      </c>
      <c r="K19" t="str">
        <f t="shared" si="1"/>
        <v xml:space="preserve"> </v>
      </c>
      <c r="M19" s="21" t="s">
        <v>72</v>
      </c>
      <c r="N19" s="65" t="str">
        <f t="shared" si="2"/>
        <v xml:space="preserve">Southern Health-Santé Sud </v>
      </c>
      <c r="O19" s="45">
        <v>0</v>
      </c>
      <c r="P19" s="51">
        <f t="shared" ref="P19:P22" si="13">P18+2</f>
        <v>38</v>
      </c>
      <c r="Q19" s="49">
        <f>output_adults!D8</f>
        <v>1.0115400000000001</v>
      </c>
      <c r="R19" s="49">
        <f t="shared" ref="R19:R22" si="14">Q19-T19</f>
        <v>8.3170000000000077E-2</v>
      </c>
      <c r="S19" s="49">
        <f t="shared" ref="S19:S22" si="15">U19-Q19</f>
        <v>9.0609999999999857E-2</v>
      </c>
      <c r="T19" s="50">
        <f>output_adults!E8</f>
        <v>0.92837000000000003</v>
      </c>
      <c r="U19" s="50">
        <f>output_adults!F8</f>
        <v>1.10215</v>
      </c>
      <c r="V19">
        <f>output_adults!G8</f>
        <v>0.79330000000000001</v>
      </c>
      <c r="W19" t="str">
        <f t="shared" si="3"/>
        <v xml:space="preserve"> </v>
      </c>
    </row>
    <row r="20" spans="1:23" x14ac:dyDescent="0.2">
      <c r="A20" s="38">
        <v>2</v>
      </c>
      <c r="B20" s="63" t="str">
        <f t="shared" si="0"/>
        <v xml:space="preserve">2 </v>
      </c>
      <c r="C20" s="46">
        <v>0</v>
      </c>
      <c r="D20" s="51">
        <f t="shared" si="4"/>
        <v>39</v>
      </c>
      <c r="E20" s="49">
        <f>output_kids!D20</f>
        <v>0.93808000000000002</v>
      </c>
      <c r="F20" s="49">
        <f t="shared" si="6"/>
        <v>0.10838000000000003</v>
      </c>
      <c r="G20" s="49">
        <f t="shared" si="7"/>
        <v>0.12253999999999987</v>
      </c>
      <c r="H20" s="50">
        <f>output_kids!E20</f>
        <v>0.82969999999999999</v>
      </c>
      <c r="I20" s="50">
        <f>output_kids!F20</f>
        <v>1.0606199999999999</v>
      </c>
      <c r="J20">
        <f>output_kids!G20</f>
        <v>0.3075</v>
      </c>
      <c r="K20" t="str">
        <f t="shared" si="1"/>
        <v xml:space="preserve"> </v>
      </c>
      <c r="M20" s="21" t="s">
        <v>73</v>
      </c>
      <c r="N20" s="65" t="str">
        <f t="shared" si="2"/>
        <v xml:space="preserve">Prairie Mountain Health </v>
      </c>
      <c r="O20" s="45">
        <v>0</v>
      </c>
      <c r="P20" s="51">
        <f t="shared" si="13"/>
        <v>40</v>
      </c>
      <c r="Q20" s="49">
        <f>output_adults!D9</f>
        <v>1.0667199999999999</v>
      </c>
      <c r="R20" s="49">
        <f t="shared" si="14"/>
        <v>8.4429999999999894E-2</v>
      </c>
      <c r="S20" s="49">
        <f t="shared" si="15"/>
        <v>9.1700000000000115E-2</v>
      </c>
      <c r="T20" s="50">
        <f>output_adults!E9</f>
        <v>0.98229</v>
      </c>
      <c r="U20" s="50">
        <f>output_adults!F9</f>
        <v>1.15842</v>
      </c>
      <c r="V20">
        <f>output_adults!G9</f>
        <v>0.12470000000000001</v>
      </c>
      <c r="W20" t="str">
        <f t="shared" si="3"/>
        <v xml:space="preserve"> </v>
      </c>
    </row>
    <row r="21" spans="1:23" x14ac:dyDescent="0.2">
      <c r="A21" s="38" t="s">
        <v>64</v>
      </c>
      <c r="B21" s="63" t="str">
        <f t="shared" si="0"/>
        <v xml:space="preserve">3 or Higher </v>
      </c>
      <c r="C21" s="46">
        <v>0</v>
      </c>
      <c r="D21" s="51">
        <f t="shared" si="4"/>
        <v>41</v>
      </c>
      <c r="E21" s="49">
        <f>output_kids!D21</f>
        <v>0.91091</v>
      </c>
      <c r="F21" s="49">
        <f t="shared" si="6"/>
        <v>0.15686999999999995</v>
      </c>
      <c r="G21" s="49">
        <f t="shared" si="7"/>
        <v>0.18949000000000005</v>
      </c>
      <c r="H21" s="50">
        <f>output_kids!E21</f>
        <v>0.75404000000000004</v>
      </c>
      <c r="I21" s="50">
        <f>output_kids!F21</f>
        <v>1.1004</v>
      </c>
      <c r="J21">
        <f>output_kids!G21</f>
        <v>0.3332</v>
      </c>
      <c r="K21" t="str">
        <f t="shared" si="1"/>
        <v xml:space="preserve"> </v>
      </c>
      <c r="M21" s="21" t="s">
        <v>74</v>
      </c>
      <c r="N21" s="65" t="str">
        <f t="shared" si="2"/>
        <v xml:space="preserve">Interlake-Eastern RHA </v>
      </c>
      <c r="O21" s="45">
        <v>0</v>
      </c>
      <c r="P21" s="51">
        <f t="shared" si="13"/>
        <v>42</v>
      </c>
      <c r="Q21" s="49">
        <f>output_adults!D6</f>
        <v>0.98563000000000001</v>
      </c>
      <c r="R21" s="49">
        <f t="shared" si="14"/>
        <v>8.8210000000000011E-2</v>
      </c>
      <c r="S21" s="49">
        <f t="shared" si="15"/>
        <v>9.6880000000000077E-2</v>
      </c>
      <c r="T21" s="50">
        <f>output_adults!E6</f>
        <v>0.89742</v>
      </c>
      <c r="U21" s="50">
        <f>output_adults!F6</f>
        <v>1.0825100000000001</v>
      </c>
      <c r="V21">
        <f>output_adults!G6</f>
        <v>0.76219999999999999</v>
      </c>
      <c r="W21" t="str">
        <f t="shared" si="3"/>
        <v xml:space="preserve"> </v>
      </c>
    </row>
    <row r="22" spans="1:23" x14ac:dyDescent="0.2">
      <c r="A22" s="41" t="s">
        <v>105</v>
      </c>
      <c r="B22" s="62" t="str">
        <f t="shared" si="0"/>
        <v xml:space="preserve">Physician Characteristics: </v>
      </c>
      <c r="C22" s="46">
        <v>0</v>
      </c>
      <c r="D22" s="51">
        <f>D21+3</f>
        <v>44</v>
      </c>
      <c r="K22" t="str">
        <f t="shared" si="1"/>
        <v xml:space="preserve"> </v>
      </c>
      <c r="M22" s="21" t="s">
        <v>75</v>
      </c>
      <c r="N22" s="65" t="str">
        <f t="shared" si="2"/>
        <v>Northern Health Region*</v>
      </c>
      <c r="O22" s="45">
        <v>0</v>
      </c>
      <c r="P22" s="51">
        <f t="shared" si="13"/>
        <v>44</v>
      </c>
      <c r="Q22" s="49">
        <f>output_adults!D7</f>
        <v>0.74633000000000005</v>
      </c>
      <c r="R22" s="49">
        <f t="shared" si="14"/>
        <v>0.10292000000000001</v>
      </c>
      <c r="S22" s="49">
        <f t="shared" si="15"/>
        <v>0.11937999999999993</v>
      </c>
      <c r="T22" s="50">
        <f>output_adults!E7</f>
        <v>0.64341000000000004</v>
      </c>
      <c r="U22" s="50">
        <f>output_adults!F7</f>
        <v>0.86570999999999998</v>
      </c>
      <c r="V22">
        <f>output_adults!G7</f>
        <v>1E-4</v>
      </c>
      <c r="W22" t="str">
        <f t="shared" si="3"/>
        <v>*</v>
      </c>
    </row>
    <row r="23" spans="1:23" x14ac:dyDescent="0.2">
      <c r="A23" s="40" t="s">
        <v>70</v>
      </c>
      <c r="B23" s="47" t="str">
        <f t="shared" si="0"/>
        <v xml:space="preserve">Age (Years) </v>
      </c>
      <c r="C23" s="46">
        <v>0</v>
      </c>
      <c r="D23" s="51">
        <f t="shared" si="4"/>
        <v>46</v>
      </c>
      <c r="E23" s="49">
        <f>output_kids!D4</f>
        <v>0.99116000000000004</v>
      </c>
      <c r="F23" s="49">
        <f t="shared" si="6"/>
        <v>4.9260000000000081E-2</v>
      </c>
      <c r="G23" s="49">
        <f t="shared" si="7"/>
        <v>5.1839999999999886E-2</v>
      </c>
      <c r="H23" s="50">
        <f>output_kids!E4</f>
        <v>0.94189999999999996</v>
      </c>
      <c r="I23" s="50">
        <f>output_kids!F4</f>
        <v>1.0429999999999999</v>
      </c>
      <c r="J23">
        <f>output_kids!G4</f>
        <v>0.7329</v>
      </c>
      <c r="K23" t="str">
        <f t="shared" si="1"/>
        <v xml:space="preserve"> </v>
      </c>
      <c r="M23" s="19" t="s">
        <v>58</v>
      </c>
      <c r="N23" s="64" t="str">
        <f t="shared" si="2"/>
        <v xml:space="preserve">Payment (Ref: Salary or Mixed) </v>
      </c>
      <c r="O23" s="45">
        <v>0</v>
      </c>
      <c r="P23" s="51">
        <f>P22+3</f>
        <v>47</v>
      </c>
      <c r="Q23" s="49"/>
      <c r="R23" s="49"/>
      <c r="S23" s="49"/>
      <c r="W23" t="str">
        <f t="shared" si="3"/>
        <v xml:space="preserve"> </v>
      </c>
    </row>
    <row r="24" spans="1:23" x14ac:dyDescent="0.2">
      <c r="A24" s="37" t="s">
        <v>55</v>
      </c>
      <c r="B24" s="47" t="str">
        <f t="shared" si="0"/>
        <v xml:space="preserve">Sex (Ref: Female) </v>
      </c>
      <c r="C24" s="46">
        <v>0</v>
      </c>
      <c r="D24" s="51">
        <f>D23+3</f>
        <v>49</v>
      </c>
      <c r="K24" t="str">
        <f t="shared" si="1"/>
        <v xml:space="preserve"> </v>
      </c>
      <c r="M24" s="21" t="s">
        <v>52</v>
      </c>
      <c r="N24" s="65" t="str">
        <f t="shared" si="2"/>
        <v xml:space="preserve">Fee-for-Service </v>
      </c>
      <c r="O24" s="45">
        <v>0</v>
      </c>
      <c r="P24" s="51">
        <f>P23+2</f>
        <v>49</v>
      </c>
      <c r="Q24" s="49">
        <f>output_adults!D12</f>
        <v>0.89234000000000002</v>
      </c>
      <c r="R24" s="49">
        <f>Q24-T24</f>
        <v>9.9430000000000018E-2</v>
      </c>
      <c r="S24" s="49">
        <f>U24-Q24</f>
        <v>0.1119</v>
      </c>
      <c r="T24" s="50">
        <f>output_adults!E12</f>
        <v>0.79291</v>
      </c>
      <c r="U24" s="50">
        <f>output_adults!F12</f>
        <v>1.00424</v>
      </c>
      <c r="V24">
        <f>output_adults!G12</f>
        <v>5.8799999999999998E-2</v>
      </c>
      <c r="W24" t="str">
        <f t="shared" si="3"/>
        <v xml:space="preserve"> </v>
      </c>
    </row>
    <row r="25" spans="1:23" x14ac:dyDescent="0.2">
      <c r="A25" s="38" t="s">
        <v>50</v>
      </c>
      <c r="B25" s="63" t="str">
        <f t="shared" si="0"/>
        <v xml:space="preserve">Male </v>
      </c>
      <c r="C25" s="46">
        <v>0</v>
      </c>
      <c r="D25" s="51">
        <f t="shared" si="4"/>
        <v>51</v>
      </c>
      <c r="E25" s="49">
        <f>output_kids!D5</f>
        <v>0.94121999999999995</v>
      </c>
      <c r="F25" s="49">
        <f t="shared" si="6"/>
        <v>9.9059999999999926E-2</v>
      </c>
      <c r="G25" s="49">
        <f t="shared" si="7"/>
        <v>0.11070000000000002</v>
      </c>
      <c r="H25" s="50">
        <f>output_kids!E5</f>
        <v>0.84216000000000002</v>
      </c>
      <c r="I25" s="50">
        <f>output_kids!F5</f>
        <v>1.05192</v>
      </c>
      <c r="J25">
        <f>output_kids!G5</f>
        <v>0.28560000000000002</v>
      </c>
      <c r="K25" t="str">
        <f t="shared" si="1"/>
        <v xml:space="preserve"> </v>
      </c>
      <c r="M25" s="19" t="s">
        <v>56</v>
      </c>
      <c r="N25" s="64" t="str">
        <f t="shared" si="2"/>
        <v xml:space="preserve">Hospital Privileges (Ref: No) </v>
      </c>
      <c r="O25" s="45">
        <v>0</v>
      </c>
      <c r="P25" s="51">
        <f>P24+3</f>
        <v>52</v>
      </c>
      <c r="Q25" s="49"/>
      <c r="R25" s="49"/>
      <c r="S25" s="49"/>
      <c r="W25" t="str">
        <f t="shared" si="3"/>
        <v xml:space="preserve"> </v>
      </c>
    </row>
    <row r="26" spans="1:23" x14ac:dyDescent="0.2">
      <c r="A26" s="37" t="s">
        <v>71</v>
      </c>
      <c r="B26" s="47" t="str">
        <f t="shared" si="0"/>
        <v xml:space="preserve">Location (Ref: Winnipeg RHA) </v>
      </c>
      <c r="C26" s="46">
        <v>0</v>
      </c>
      <c r="D26" s="51">
        <f>D25+3</f>
        <v>54</v>
      </c>
      <c r="K26" t="str">
        <f t="shared" si="1"/>
        <v xml:space="preserve"> </v>
      </c>
      <c r="M26" s="21" t="s">
        <v>22</v>
      </c>
      <c r="N26" s="65" t="str">
        <f t="shared" si="2"/>
        <v xml:space="preserve">Yes </v>
      </c>
      <c r="O26" s="45">
        <v>0</v>
      </c>
      <c r="P26" s="51">
        <f>P25+2</f>
        <v>54</v>
      </c>
      <c r="Q26" s="49">
        <f>output_adults!D11</f>
        <v>0.99665000000000004</v>
      </c>
      <c r="R26" s="49">
        <f>Q26-T26</f>
        <v>9.5470000000000055E-2</v>
      </c>
      <c r="S26" s="49">
        <f>U26-Q26</f>
        <v>0.10559000000000007</v>
      </c>
      <c r="T26" s="50">
        <f>output_adults!E11</f>
        <v>0.90117999999999998</v>
      </c>
      <c r="U26" s="50">
        <f>output_adults!F11</f>
        <v>1.1022400000000001</v>
      </c>
      <c r="V26">
        <f>output_adults!G11</f>
        <v>0.94789999999999996</v>
      </c>
      <c r="W26" t="str">
        <f t="shared" si="3"/>
        <v xml:space="preserve"> </v>
      </c>
    </row>
    <row r="27" spans="1:23" x14ac:dyDescent="0.2">
      <c r="A27" s="38" t="s">
        <v>72</v>
      </c>
      <c r="B27" s="63" t="str">
        <f t="shared" si="0"/>
        <v xml:space="preserve">Southern Health-Santé Sud </v>
      </c>
      <c r="C27" s="46">
        <v>0</v>
      </c>
      <c r="D27" s="51">
        <f t="shared" si="4"/>
        <v>56</v>
      </c>
      <c r="E27" s="49">
        <f>output_kids!D8</f>
        <v>0.89454</v>
      </c>
      <c r="F27" s="49">
        <f t="shared" si="6"/>
        <v>9.7809999999999953E-2</v>
      </c>
      <c r="G27" s="49">
        <f t="shared" si="7"/>
        <v>0.10981000000000007</v>
      </c>
      <c r="H27" s="50">
        <f>output_kids!E8</f>
        <v>0.79673000000000005</v>
      </c>
      <c r="I27" s="50">
        <f>output_kids!F8</f>
        <v>1.0043500000000001</v>
      </c>
      <c r="J27">
        <f>output_kids!G8</f>
        <v>5.9200000000000003E-2</v>
      </c>
      <c r="K27" t="str">
        <f t="shared" si="1"/>
        <v xml:space="preserve"> </v>
      </c>
      <c r="M27" s="19" t="s">
        <v>61</v>
      </c>
      <c r="N27" s="64" t="str">
        <f t="shared" si="2"/>
        <v xml:space="preserve">Medical Training (Ref: Canada or United States) </v>
      </c>
      <c r="O27" s="45">
        <v>0</v>
      </c>
      <c r="P27" s="51">
        <f>P26+3</f>
        <v>57</v>
      </c>
      <c r="Q27" s="49"/>
      <c r="R27" s="49"/>
      <c r="S27" s="49"/>
      <c r="W27" t="str">
        <f t="shared" si="3"/>
        <v xml:space="preserve"> </v>
      </c>
    </row>
    <row r="28" spans="1:23" x14ac:dyDescent="0.2">
      <c r="A28" s="38" t="s">
        <v>73</v>
      </c>
      <c r="B28" s="63" t="str">
        <f t="shared" si="0"/>
        <v>Prairie Mountain Health*</v>
      </c>
      <c r="C28" s="46">
        <v>0</v>
      </c>
      <c r="D28" s="51">
        <f t="shared" si="4"/>
        <v>58</v>
      </c>
      <c r="E28" s="49">
        <f>output_kids!D9</f>
        <v>0.84323999999999999</v>
      </c>
      <c r="F28" s="49">
        <f t="shared" si="6"/>
        <v>8.9139999999999997E-2</v>
      </c>
      <c r="G28" s="49">
        <f t="shared" si="7"/>
        <v>9.9670000000000036E-2</v>
      </c>
      <c r="H28" s="50">
        <f>output_kids!E9</f>
        <v>0.75409999999999999</v>
      </c>
      <c r="I28" s="50">
        <f>output_kids!F9</f>
        <v>0.94291000000000003</v>
      </c>
      <c r="J28">
        <f>output_kids!G9</f>
        <v>2.8E-3</v>
      </c>
      <c r="K28" t="str">
        <f t="shared" si="1"/>
        <v>*</v>
      </c>
      <c r="M28" s="21" t="s">
        <v>51</v>
      </c>
      <c r="N28" s="65" t="str">
        <f t="shared" si="2"/>
        <v>Other*</v>
      </c>
      <c r="O28" s="45">
        <v>0</v>
      </c>
      <c r="P28" s="51">
        <f>P27+2</f>
        <v>59</v>
      </c>
      <c r="Q28" s="49">
        <f>output_adults!D10</f>
        <v>1.32782</v>
      </c>
      <c r="R28" s="49">
        <f>Q28-T28</f>
        <v>0.12012</v>
      </c>
      <c r="S28" s="49">
        <f>U28-Q28</f>
        <v>0.13206999999999991</v>
      </c>
      <c r="T28" s="50">
        <f>output_adults!E10</f>
        <v>1.2077</v>
      </c>
      <c r="U28" s="50">
        <f>output_adults!F10</f>
        <v>1.4598899999999999</v>
      </c>
      <c r="V28" t="str">
        <f>output_adults!G10</f>
        <v>&lt;.0001</v>
      </c>
      <c r="W28" t="str">
        <f t="shared" si="3"/>
        <v>*</v>
      </c>
    </row>
    <row r="29" spans="1:23" x14ac:dyDescent="0.2">
      <c r="A29" s="38" t="s">
        <v>74</v>
      </c>
      <c r="B29" s="63" t="str">
        <f t="shared" si="0"/>
        <v>Interlake-Eastern RHA*</v>
      </c>
      <c r="C29" s="46">
        <v>0</v>
      </c>
      <c r="D29" s="51">
        <f t="shared" si="4"/>
        <v>60</v>
      </c>
      <c r="E29" s="49">
        <f>output_kids!D6</f>
        <v>0.73707999999999996</v>
      </c>
      <c r="F29" s="49">
        <f t="shared" si="6"/>
        <v>9.0519999999999934E-2</v>
      </c>
      <c r="G29" s="49">
        <f t="shared" si="7"/>
        <v>0.10319</v>
      </c>
      <c r="H29" s="50">
        <f>output_kids!E6</f>
        <v>0.64656000000000002</v>
      </c>
      <c r="I29" s="50">
        <f>output_kids!F6</f>
        <v>0.84026999999999996</v>
      </c>
      <c r="J29" t="str">
        <f>output_kids!G6</f>
        <v>&lt;.0001</v>
      </c>
      <c r="K29" t="str">
        <f t="shared" si="1"/>
        <v>*</v>
      </c>
      <c r="M29" s="19" t="s">
        <v>62</v>
      </c>
      <c r="N29" s="64" t="str">
        <f t="shared" si="2"/>
        <v xml:space="preserve">Visit to Majority of Care Physician (Ref: No) </v>
      </c>
      <c r="O29" s="45">
        <v>0</v>
      </c>
      <c r="P29" s="51">
        <f>P28+3</f>
        <v>62</v>
      </c>
      <c r="Q29" s="49"/>
      <c r="R29" s="49"/>
      <c r="S29" s="49"/>
      <c r="W29" t="str">
        <f t="shared" si="3"/>
        <v xml:space="preserve"> </v>
      </c>
    </row>
    <row r="30" spans="1:23" x14ac:dyDescent="0.2">
      <c r="A30" s="38" t="s">
        <v>75</v>
      </c>
      <c r="B30" s="63" t="str">
        <f t="shared" si="0"/>
        <v>Northern Health Region*</v>
      </c>
      <c r="C30" s="46">
        <v>0</v>
      </c>
      <c r="D30" s="51">
        <f t="shared" si="4"/>
        <v>62</v>
      </c>
      <c r="E30" s="49">
        <f>output_kids!D7</f>
        <v>0.46002999999999999</v>
      </c>
      <c r="F30" s="49">
        <f t="shared" si="6"/>
        <v>7.3529999999999984E-2</v>
      </c>
      <c r="G30" s="49">
        <f t="shared" si="7"/>
        <v>8.7530000000000052E-2</v>
      </c>
      <c r="H30" s="50">
        <f>output_kids!E7</f>
        <v>0.38650000000000001</v>
      </c>
      <c r="I30" s="50">
        <f>output_kids!F7</f>
        <v>0.54756000000000005</v>
      </c>
      <c r="J30" t="str">
        <f>output_kids!G7</f>
        <v>&lt;.0001</v>
      </c>
      <c r="K30" t="str">
        <f t="shared" si="1"/>
        <v>*</v>
      </c>
      <c r="M30" s="21" t="s">
        <v>22</v>
      </c>
      <c r="N30" s="65" t="str">
        <f t="shared" si="2"/>
        <v>Yes*</v>
      </c>
      <c r="O30" s="45">
        <v>0</v>
      </c>
      <c r="P30" s="51">
        <f>P29+2</f>
        <v>64</v>
      </c>
      <c r="Q30" s="49">
        <f>output_adults!D19</f>
        <v>0.70135999999999998</v>
      </c>
      <c r="R30" s="49">
        <f t="shared" ref="R30:R32" si="16">Q30-T30</f>
        <v>1.21E-2</v>
      </c>
      <c r="S30" s="49">
        <f t="shared" ref="S30:S32" si="17">U30-Q30</f>
        <v>1.2299999999999978E-2</v>
      </c>
      <c r="T30" s="50">
        <f>output_adults!E19</f>
        <v>0.68925999999999998</v>
      </c>
      <c r="U30" s="50">
        <f>output_adults!F19</f>
        <v>0.71365999999999996</v>
      </c>
      <c r="V30" t="str">
        <f>output_adults!G19</f>
        <v>&lt;.0001</v>
      </c>
      <c r="W30" t="str">
        <f t="shared" si="3"/>
        <v>*</v>
      </c>
    </row>
    <row r="31" spans="1:23" x14ac:dyDescent="0.2">
      <c r="A31" s="37" t="s">
        <v>58</v>
      </c>
      <c r="B31" s="47" t="str">
        <f t="shared" si="0"/>
        <v xml:space="preserve">Payment (Ref: Salary or Mixed) </v>
      </c>
      <c r="C31" s="46">
        <v>0</v>
      </c>
      <c r="D31" s="51">
        <f>D30+3</f>
        <v>65</v>
      </c>
      <c r="K31" t="str">
        <f t="shared" si="1"/>
        <v xml:space="preserve"> </v>
      </c>
      <c r="M31" s="21" t="s">
        <v>129</v>
      </c>
      <c r="N31" s="65" t="str">
        <f t="shared" si="2"/>
        <v xml:space="preserve">No Majority of Care Provider Identified </v>
      </c>
      <c r="O31" s="45">
        <v>0</v>
      </c>
      <c r="P31" s="51">
        <f>P30+2</f>
        <v>66</v>
      </c>
      <c r="Q31" s="49">
        <f>output_adults!D20</f>
        <v>1.0343599999999999</v>
      </c>
      <c r="R31" s="49">
        <f t="shared" si="16"/>
        <v>2.9209999999999958E-2</v>
      </c>
      <c r="S31" s="49">
        <f t="shared" si="17"/>
        <v>3.0050000000000132E-2</v>
      </c>
      <c r="T31" s="50">
        <f>output_adults!E20</f>
        <v>1.00515</v>
      </c>
      <c r="U31" s="50">
        <f>output_adults!F20</f>
        <v>1.0644100000000001</v>
      </c>
      <c r="V31">
        <f>output_adults!G20</f>
        <v>2.0799999999999999E-2</v>
      </c>
      <c r="W31" t="str">
        <f t="shared" si="3"/>
        <v xml:space="preserve"> </v>
      </c>
    </row>
    <row r="32" spans="1:23" x14ac:dyDescent="0.2">
      <c r="A32" s="38" t="s">
        <v>52</v>
      </c>
      <c r="B32" s="63" t="str">
        <f t="shared" si="0"/>
        <v xml:space="preserve">Fee-for-Service </v>
      </c>
      <c r="C32" s="46">
        <v>0</v>
      </c>
      <c r="D32" s="51">
        <f t="shared" si="4"/>
        <v>67</v>
      </c>
      <c r="E32" s="49">
        <f>output_kids!D12</f>
        <v>0.91440999999999995</v>
      </c>
      <c r="F32" s="49">
        <f t="shared" si="6"/>
        <v>0.11695999999999995</v>
      </c>
      <c r="G32" s="49">
        <f t="shared" si="7"/>
        <v>0.13410999999999995</v>
      </c>
      <c r="H32" s="50">
        <f>output_kids!E12</f>
        <v>0.79744999999999999</v>
      </c>
      <c r="I32" s="50">
        <f>output_kids!F12</f>
        <v>1.0485199999999999</v>
      </c>
      <c r="J32">
        <f>output_kids!G12</f>
        <v>0.2</v>
      </c>
      <c r="K32" t="str">
        <f t="shared" si="1"/>
        <v xml:space="preserve"> </v>
      </c>
      <c r="M32" s="19" t="s">
        <v>60</v>
      </c>
      <c r="N32" s="64" t="str">
        <f t="shared" si="2"/>
        <v>Average Number of Visits per Day*</v>
      </c>
      <c r="O32" s="45">
        <v>0</v>
      </c>
      <c r="P32" s="51">
        <f>P31+3</f>
        <v>69</v>
      </c>
      <c r="Q32" s="49">
        <f>output_adults!D13</f>
        <v>1.32264</v>
      </c>
      <c r="R32" s="49">
        <f t="shared" si="16"/>
        <v>8.5020000000000095E-2</v>
      </c>
      <c r="S32" s="49">
        <f t="shared" si="17"/>
        <v>9.0859999999999941E-2</v>
      </c>
      <c r="T32" s="50">
        <f>output_adults!E13</f>
        <v>1.2376199999999999</v>
      </c>
      <c r="U32" s="50">
        <f>output_adults!F13</f>
        <v>1.4135</v>
      </c>
      <c r="V32" t="str">
        <f>output_adults!G13</f>
        <v>&lt;.0001</v>
      </c>
      <c r="W32" t="str">
        <f t="shared" si="3"/>
        <v>*</v>
      </c>
    </row>
    <row r="33" spans="1:23" x14ac:dyDescent="0.2">
      <c r="A33" s="37" t="s">
        <v>56</v>
      </c>
      <c r="B33" s="47" t="str">
        <f t="shared" si="0"/>
        <v xml:space="preserve">Hospital Privileges (Ref: No) </v>
      </c>
      <c r="C33" s="46">
        <v>0</v>
      </c>
      <c r="D33" s="51">
        <f>D32+3</f>
        <v>70</v>
      </c>
      <c r="K33" t="str">
        <f t="shared" si="1"/>
        <v xml:space="preserve"> </v>
      </c>
      <c r="M33" s="20" t="s">
        <v>107</v>
      </c>
      <c r="N33" s="67" t="str">
        <f t="shared" si="2"/>
        <v xml:space="preserve">Other: </v>
      </c>
      <c r="O33" s="45">
        <v>0</v>
      </c>
      <c r="P33" s="51">
        <f>P32+3</f>
        <v>72</v>
      </c>
      <c r="Q33" s="49"/>
      <c r="R33" s="49"/>
      <c r="S33" s="49"/>
      <c r="W33" t="str">
        <f t="shared" si="3"/>
        <v xml:space="preserve"> </v>
      </c>
    </row>
    <row r="34" spans="1:23" x14ac:dyDescent="0.2">
      <c r="A34" s="38" t="s">
        <v>22</v>
      </c>
      <c r="B34" s="63" t="str">
        <f t="shared" si="0"/>
        <v xml:space="preserve">Yes </v>
      </c>
      <c r="C34" s="46">
        <v>0</v>
      </c>
      <c r="D34" s="51">
        <f t="shared" si="4"/>
        <v>72</v>
      </c>
      <c r="E34" s="49">
        <f>output_kids!D11</f>
        <v>1.0807899999999999</v>
      </c>
      <c r="F34" s="49">
        <f t="shared" si="6"/>
        <v>0.12407999999999997</v>
      </c>
      <c r="G34" s="49">
        <f t="shared" si="7"/>
        <v>0.14017000000000013</v>
      </c>
      <c r="H34" s="50">
        <f>output_kids!E11</f>
        <v>0.95670999999999995</v>
      </c>
      <c r="I34" s="50">
        <f>output_kids!F11</f>
        <v>1.22096</v>
      </c>
      <c r="J34">
        <f>output_kids!G11</f>
        <v>0.21179999999999999</v>
      </c>
      <c r="K34" t="str">
        <f t="shared" si="1"/>
        <v xml:space="preserve"> </v>
      </c>
      <c r="M34" s="19" t="s">
        <v>78</v>
      </c>
      <c r="N34" s="64" t="str">
        <f t="shared" si="2"/>
        <v xml:space="preserve">Season (Ref: November-March) </v>
      </c>
      <c r="O34" s="45">
        <v>0</v>
      </c>
      <c r="P34" s="51">
        <f>P33+2</f>
        <v>74</v>
      </c>
      <c r="Q34" s="49"/>
      <c r="R34" s="49"/>
      <c r="S34" s="49"/>
      <c r="W34" t="str">
        <f t="shared" si="3"/>
        <v xml:space="preserve"> </v>
      </c>
    </row>
    <row r="35" spans="1:23" x14ac:dyDescent="0.2">
      <c r="A35" s="37" t="s">
        <v>61</v>
      </c>
      <c r="B35" s="47" t="str">
        <f t="shared" si="0"/>
        <v xml:space="preserve">Medical Training (Ref: Canada or United States) </v>
      </c>
      <c r="C35" s="46">
        <v>0</v>
      </c>
      <c r="D35" s="51">
        <f>D34+3</f>
        <v>75</v>
      </c>
      <c r="K35" t="str">
        <f t="shared" si="1"/>
        <v xml:space="preserve"> </v>
      </c>
      <c r="M35" s="21" t="s">
        <v>79</v>
      </c>
      <c r="N35" s="66" t="str">
        <f t="shared" si="2"/>
        <v>April-October*</v>
      </c>
      <c r="O35" s="45">
        <v>0</v>
      </c>
      <c r="P35" s="51">
        <f>P34+2</f>
        <v>76</v>
      </c>
      <c r="Q35" s="49">
        <f>output_adults!D22</f>
        <v>0.91446000000000005</v>
      </c>
      <c r="R35" s="49">
        <f>Q35-T35</f>
        <v>1.2870000000000048E-2</v>
      </c>
      <c r="S35" s="49">
        <f>U35-Q35</f>
        <v>1.3049999999999895E-2</v>
      </c>
      <c r="T35" s="50">
        <f>output_adults!E22</f>
        <v>0.90159</v>
      </c>
      <c r="U35" s="50">
        <f>output_adults!F22</f>
        <v>0.92750999999999995</v>
      </c>
      <c r="V35" t="str">
        <f>output_adults!G22</f>
        <v>&lt;.0001</v>
      </c>
      <c r="W35" t="str">
        <f t="shared" si="3"/>
        <v>*</v>
      </c>
    </row>
    <row r="36" spans="1:23" x14ac:dyDescent="0.2">
      <c r="A36" s="38" t="s">
        <v>51</v>
      </c>
      <c r="B36" s="63" t="str">
        <f t="shared" si="0"/>
        <v>Other*</v>
      </c>
      <c r="C36" s="46">
        <v>0</v>
      </c>
      <c r="D36" s="51">
        <f t="shared" si="4"/>
        <v>77</v>
      </c>
      <c r="E36" s="49">
        <f>output_kids!D10</f>
        <v>1.31019</v>
      </c>
      <c r="F36" s="49">
        <f t="shared" si="6"/>
        <v>0.13745000000000007</v>
      </c>
      <c r="G36" s="49">
        <f t="shared" si="7"/>
        <v>0.15356000000000014</v>
      </c>
      <c r="H36" s="50">
        <f>output_kids!E10</f>
        <v>1.1727399999999999</v>
      </c>
      <c r="I36" s="50">
        <f>output_kids!F10</f>
        <v>1.4637500000000001</v>
      </c>
      <c r="J36" t="str">
        <f>output_kids!G10</f>
        <v>&lt;.0001</v>
      </c>
      <c r="K36" t="str">
        <f t="shared" si="1"/>
        <v>*</v>
      </c>
      <c r="M36" s="20" t="s">
        <v>128</v>
      </c>
      <c r="N36" s="20" t="s">
        <v>128</v>
      </c>
      <c r="O36" s="45">
        <v>0</v>
      </c>
      <c r="P36" s="44">
        <v>79</v>
      </c>
      <c r="W36" t="str">
        <f t="shared" si="3"/>
        <v xml:space="preserve"> </v>
      </c>
    </row>
    <row r="37" spans="1:23" x14ac:dyDescent="0.2">
      <c r="A37" s="37" t="s">
        <v>88</v>
      </c>
      <c r="B37" s="47" t="str">
        <f t="shared" si="0"/>
        <v xml:space="preserve">Visit to Pediatrician (Ref: No) </v>
      </c>
      <c r="C37" s="46">
        <v>0</v>
      </c>
      <c r="D37" s="51">
        <f>D36+3</f>
        <v>80</v>
      </c>
      <c r="K37" t="str">
        <f t="shared" si="1"/>
        <v xml:space="preserve"> </v>
      </c>
      <c r="M37" s="79" t="s">
        <v>125</v>
      </c>
      <c r="N37" s="79" t="str">
        <f t="shared" si="2"/>
        <v>Acute Laryngitis/Tracheitis*</v>
      </c>
      <c r="O37" s="45">
        <v>0</v>
      </c>
      <c r="P37" s="44">
        <v>81</v>
      </c>
      <c r="Q37" s="50">
        <f>output_adults!D23</f>
        <v>0.43753999999999998</v>
      </c>
      <c r="R37" s="50">
        <f t="shared" ref="R37" si="18">Q37-T37</f>
        <v>2.359E-2</v>
      </c>
      <c r="S37" s="50">
        <f t="shared" ref="S37" si="19">U37-Q37</f>
        <v>2.4940000000000018E-2</v>
      </c>
      <c r="T37" s="50">
        <f>output_adults!E23</f>
        <v>0.41394999999999998</v>
      </c>
      <c r="U37" s="50">
        <f>output_adults!F23</f>
        <v>0.46248</v>
      </c>
      <c r="V37" t="str">
        <f>output_adults!G23</f>
        <v>&lt;.0001</v>
      </c>
      <c r="W37" t="str">
        <f t="shared" si="3"/>
        <v>*</v>
      </c>
    </row>
    <row r="38" spans="1:23" x14ac:dyDescent="0.2">
      <c r="A38" s="38" t="s">
        <v>22</v>
      </c>
      <c r="B38" s="63" t="str">
        <f t="shared" si="0"/>
        <v>Yes*</v>
      </c>
      <c r="C38" s="46">
        <v>0</v>
      </c>
      <c r="D38" s="51">
        <f t="shared" si="4"/>
        <v>82</v>
      </c>
      <c r="E38" s="49">
        <f>output_kids!D14</f>
        <v>0.66134000000000004</v>
      </c>
      <c r="F38" s="49">
        <f t="shared" si="6"/>
        <v>0.10236000000000001</v>
      </c>
      <c r="G38" s="49">
        <f t="shared" si="7"/>
        <v>0.12112000000000001</v>
      </c>
      <c r="H38" s="50">
        <f>output_kids!E14</f>
        <v>0.55898000000000003</v>
      </c>
      <c r="I38" s="50">
        <f>output_kids!F14</f>
        <v>0.78246000000000004</v>
      </c>
      <c r="J38" t="str">
        <f>output_kids!G14</f>
        <v>&lt;.0001</v>
      </c>
      <c r="K38" t="str">
        <f t="shared" si="1"/>
        <v>*</v>
      </c>
      <c r="M38" s="79" t="s">
        <v>124</v>
      </c>
      <c r="N38" s="79" t="str">
        <f t="shared" si="2"/>
        <v>Pharyngitis/Tonsillitis/Strep*</v>
      </c>
      <c r="O38" s="45">
        <v>0</v>
      </c>
      <c r="P38" s="44">
        <v>83</v>
      </c>
      <c r="Q38" s="50">
        <f>output_adults!D24</f>
        <v>1.2218899999999999</v>
      </c>
      <c r="R38" s="50">
        <f t="shared" ref="R38:R40" si="20">Q38-T38</f>
        <v>2.5390000000000024E-2</v>
      </c>
      <c r="S38" s="50">
        <f t="shared" ref="S38:S40" si="21">U38-Q38</f>
        <v>2.5940000000000074E-2</v>
      </c>
      <c r="T38" s="50">
        <f>output_adults!E24</f>
        <v>1.1964999999999999</v>
      </c>
      <c r="U38" s="50">
        <f>output_adults!F24</f>
        <v>1.24783</v>
      </c>
      <c r="V38" t="str">
        <f>output_adults!G24</f>
        <v>&lt;.0001</v>
      </c>
      <c r="W38" t="str">
        <f t="shared" ref="W38:W40" si="22">IF(ISBLANK(V38)," ",IF(OR(V38="&lt;.0001",V38&lt;0.01),"*"," "))</f>
        <v>*</v>
      </c>
    </row>
    <row r="39" spans="1:23" x14ac:dyDescent="0.2">
      <c r="A39" s="37" t="s">
        <v>62</v>
      </c>
      <c r="B39" s="47" t="str">
        <f t="shared" si="0"/>
        <v xml:space="preserve">Visit to Majority of Care Physician (Ref: No) </v>
      </c>
      <c r="C39" s="46">
        <v>0</v>
      </c>
      <c r="D39" s="51">
        <f>D38+3</f>
        <v>85</v>
      </c>
      <c r="K39" t="str">
        <f t="shared" si="1"/>
        <v xml:space="preserve"> </v>
      </c>
      <c r="M39" s="79" t="s">
        <v>126</v>
      </c>
      <c r="N39" s="79" t="str">
        <f t="shared" si="2"/>
        <v>Sinusitis*</v>
      </c>
      <c r="O39" s="45">
        <v>0</v>
      </c>
      <c r="P39" s="44">
        <v>85</v>
      </c>
      <c r="Q39" s="50">
        <f>output_adults!D25</f>
        <v>2.3670599999999999</v>
      </c>
      <c r="R39" s="50">
        <f t="shared" si="20"/>
        <v>5.088999999999988E-2</v>
      </c>
      <c r="S39" s="50">
        <f t="shared" si="21"/>
        <v>5.2020000000000177E-2</v>
      </c>
      <c r="T39" s="50">
        <f>output_adults!E25</f>
        <v>2.3161700000000001</v>
      </c>
      <c r="U39" s="50">
        <f>output_adults!F25</f>
        <v>2.4190800000000001</v>
      </c>
      <c r="V39" t="str">
        <f>output_adults!G25</f>
        <v>&lt;.0001</v>
      </c>
      <c r="W39" t="str">
        <f t="shared" si="22"/>
        <v>*</v>
      </c>
    </row>
    <row r="40" spans="1:23" x14ac:dyDescent="0.2">
      <c r="A40" s="38" t="s">
        <v>22</v>
      </c>
      <c r="B40" s="63" t="str">
        <f t="shared" si="0"/>
        <v>Yes*</v>
      </c>
      <c r="C40" s="46">
        <v>0</v>
      </c>
      <c r="D40" s="51">
        <f t="shared" si="4"/>
        <v>87</v>
      </c>
      <c r="E40" s="49">
        <f>output_kids!D22</f>
        <v>0.75078999999999996</v>
      </c>
      <c r="F40" s="49">
        <f t="shared" si="6"/>
        <v>1.9629999999999925E-2</v>
      </c>
      <c r="G40" s="49">
        <f t="shared" si="7"/>
        <v>2.0150000000000001E-2</v>
      </c>
      <c r="H40" s="50">
        <f>output_kids!E22</f>
        <v>0.73116000000000003</v>
      </c>
      <c r="I40" s="50">
        <f>output_kids!F22</f>
        <v>0.77093999999999996</v>
      </c>
      <c r="J40" t="str">
        <f>output_kids!G22</f>
        <v>&lt;.0001</v>
      </c>
      <c r="K40" t="str">
        <f t="shared" si="1"/>
        <v>*</v>
      </c>
      <c r="M40" s="79" t="s">
        <v>127</v>
      </c>
      <c r="N40" s="79" t="str">
        <f t="shared" si="2"/>
        <v>Pneumonia and Viral pneumonia*</v>
      </c>
      <c r="O40" s="45">
        <v>0</v>
      </c>
      <c r="P40" s="44">
        <v>87</v>
      </c>
      <c r="Q40" s="50">
        <f>output_adults!D26</f>
        <v>1.51929</v>
      </c>
      <c r="R40" s="50">
        <f t="shared" si="20"/>
        <v>4.3439999999999923E-2</v>
      </c>
      <c r="S40" s="50">
        <f t="shared" si="21"/>
        <v>4.4719999999999871E-2</v>
      </c>
      <c r="T40" s="50">
        <f>output_adults!E26</f>
        <v>1.4758500000000001</v>
      </c>
      <c r="U40" s="50">
        <f>output_adults!F26</f>
        <v>1.5640099999999999</v>
      </c>
      <c r="V40" t="str">
        <f>output_adults!G26</f>
        <v>&lt;.0001</v>
      </c>
      <c r="W40" t="str">
        <f t="shared" si="22"/>
        <v>*</v>
      </c>
    </row>
    <row r="41" spans="1:23" x14ac:dyDescent="0.2">
      <c r="A41" s="21" t="s">
        <v>129</v>
      </c>
      <c r="B41" s="63" t="str">
        <f t="shared" si="0"/>
        <v>No Majority of Care Provider Identified*</v>
      </c>
      <c r="C41" s="46">
        <v>0</v>
      </c>
      <c r="D41" s="51">
        <f t="shared" si="4"/>
        <v>89</v>
      </c>
      <c r="E41" s="49">
        <f>output_kids!D23</f>
        <v>0.93493000000000004</v>
      </c>
      <c r="F41" s="49">
        <f t="shared" si="6"/>
        <v>3.7150000000000016E-2</v>
      </c>
      <c r="G41" s="49">
        <f t="shared" si="7"/>
        <v>3.8690000000000002E-2</v>
      </c>
      <c r="H41" s="50">
        <f>output_kids!E23</f>
        <v>0.89778000000000002</v>
      </c>
      <c r="I41" s="50">
        <f>output_kids!F23</f>
        <v>0.97362000000000004</v>
      </c>
      <c r="J41">
        <f>output_kids!G23</f>
        <v>1.1000000000000001E-3</v>
      </c>
      <c r="K41" t="str">
        <f t="shared" si="1"/>
        <v>*</v>
      </c>
    </row>
    <row r="42" spans="1:23" x14ac:dyDescent="0.2">
      <c r="A42" s="40" t="s">
        <v>60</v>
      </c>
      <c r="B42" s="47" t="str">
        <f t="shared" si="0"/>
        <v>Average Number of Visits per Day*</v>
      </c>
      <c r="C42" s="46">
        <v>0</v>
      </c>
      <c r="D42" s="51">
        <f>D41+3</f>
        <v>92</v>
      </c>
      <c r="E42" s="49">
        <f>output_kids!D13</f>
        <v>1.34233</v>
      </c>
      <c r="F42" s="49">
        <f t="shared" si="6"/>
        <v>0.10309999999999997</v>
      </c>
      <c r="G42" s="49">
        <f t="shared" si="7"/>
        <v>0.11166999999999994</v>
      </c>
      <c r="H42" s="50">
        <f>output_kids!E13</f>
        <v>1.2392300000000001</v>
      </c>
      <c r="I42" s="50">
        <f>output_kids!F13</f>
        <v>1.454</v>
      </c>
      <c r="J42" t="str">
        <f>output_kids!G13</f>
        <v>&lt;.0001</v>
      </c>
      <c r="K42" t="str">
        <f t="shared" si="1"/>
        <v>*</v>
      </c>
    </row>
    <row r="43" spans="1:23" x14ac:dyDescent="0.2">
      <c r="A43" s="41" t="s">
        <v>104</v>
      </c>
      <c r="B43" s="62" t="str">
        <f t="shared" si="0"/>
        <v xml:space="preserve">Other Characteristics: </v>
      </c>
      <c r="C43" s="46">
        <v>0</v>
      </c>
      <c r="D43" s="51">
        <f>D42+3</f>
        <v>95</v>
      </c>
      <c r="K43" t="str">
        <f t="shared" si="1"/>
        <v xml:space="preserve"> </v>
      </c>
    </row>
    <row r="44" spans="1:23" x14ac:dyDescent="0.2">
      <c r="A44" s="37" t="s">
        <v>78</v>
      </c>
      <c r="B44" s="47" t="str">
        <f t="shared" si="0"/>
        <v xml:space="preserve">Season (Ref: November-March) </v>
      </c>
      <c r="C44" s="46">
        <v>0</v>
      </c>
      <c r="D44" s="51">
        <f t="shared" si="4"/>
        <v>97</v>
      </c>
      <c r="K44" t="str">
        <f t="shared" si="1"/>
        <v xml:space="preserve"> </v>
      </c>
      <c r="N44" s="53" t="s">
        <v>102</v>
      </c>
      <c r="O44" s="46">
        <v>1</v>
      </c>
      <c r="P44" s="45">
        <v>0</v>
      </c>
    </row>
    <row r="45" spans="1:23" x14ac:dyDescent="0.2">
      <c r="A45" s="38" t="s">
        <v>79</v>
      </c>
      <c r="B45" s="63" t="str">
        <f t="shared" si="0"/>
        <v>April-October*</v>
      </c>
      <c r="C45" s="46">
        <v>0</v>
      </c>
      <c r="D45" s="51">
        <f t="shared" si="4"/>
        <v>99</v>
      </c>
      <c r="E45" s="49">
        <f>output_kids!D29</f>
        <v>0.87500999999999995</v>
      </c>
      <c r="F45" s="49">
        <f t="shared" si="6"/>
        <v>1.8179999999999974E-2</v>
      </c>
      <c r="G45" s="49">
        <f t="shared" si="7"/>
        <v>1.8570000000000086E-2</v>
      </c>
      <c r="H45" s="50">
        <f>output_kids!E29</f>
        <v>0.85682999999999998</v>
      </c>
      <c r="I45" s="50">
        <f>output_kids!F29</f>
        <v>0.89358000000000004</v>
      </c>
      <c r="J45" t="str">
        <f>output_kids!G29</f>
        <v>&lt;.0001</v>
      </c>
      <c r="K45" t="str">
        <f t="shared" si="1"/>
        <v>*</v>
      </c>
      <c r="N45" s="53" t="s">
        <v>103</v>
      </c>
      <c r="O45" s="45">
        <v>1</v>
      </c>
      <c r="P45" s="52">
        <v>89</v>
      </c>
    </row>
    <row r="46" spans="1:23" x14ac:dyDescent="0.2">
      <c r="A46" s="20" t="s">
        <v>128</v>
      </c>
      <c r="B46" s="20" t="s">
        <v>128</v>
      </c>
      <c r="C46" s="46">
        <v>0</v>
      </c>
      <c r="D46" s="51">
        <v>102</v>
      </c>
      <c r="N46" s="53"/>
      <c r="P46" s="52"/>
    </row>
    <row r="47" spans="1:23" x14ac:dyDescent="0.2">
      <c r="A47" s="79" t="s">
        <v>125</v>
      </c>
      <c r="B47" s="79" t="str">
        <f t="shared" si="0"/>
        <v>Acute Laryngitis/Tracheitis*</v>
      </c>
      <c r="C47" s="46">
        <v>0</v>
      </c>
      <c r="D47" s="51">
        <v>104</v>
      </c>
      <c r="E47" s="49">
        <f>output_kids!D30</f>
        <v>4.7489999999999997E-2</v>
      </c>
      <c r="F47" s="49">
        <f t="shared" ref="F47" si="23">E47-H47</f>
        <v>3.369999999999998E-3</v>
      </c>
      <c r="G47" s="49">
        <f t="shared" ref="G47" si="24">I47-E47</f>
        <v>3.6300000000000013E-3</v>
      </c>
      <c r="H47" s="50">
        <f>output_kids!E30</f>
        <v>4.4119999999999999E-2</v>
      </c>
      <c r="I47" s="50">
        <f>output_kids!F30</f>
        <v>5.1119999999999999E-2</v>
      </c>
      <c r="J47" t="str">
        <f>output_kids!G30</f>
        <v>&lt;.0001</v>
      </c>
      <c r="K47" t="str">
        <f t="shared" ref="K47" si="25">IF(ISBLANK(J47)," ",IF(OR(J47="&lt;.0001",J47&lt;0.01),"*"," "))</f>
        <v>*</v>
      </c>
      <c r="N47" s="53"/>
      <c r="P47" s="52"/>
    </row>
    <row r="48" spans="1:23" x14ac:dyDescent="0.2">
      <c r="A48" s="79" t="s">
        <v>124</v>
      </c>
      <c r="B48" s="79" t="str">
        <f t="shared" si="0"/>
        <v>Pharyngitis/Tonsillitis/Strep*</v>
      </c>
      <c r="C48" s="46">
        <v>0</v>
      </c>
      <c r="D48" s="51">
        <v>106</v>
      </c>
      <c r="E48" s="49">
        <f>output_kids!D31</f>
        <v>0.75473999999999997</v>
      </c>
      <c r="F48" s="49">
        <f t="shared" ref="F48:F50" si="26">E48-H48</f>
        <v>1.906999999999992E-2</v>
      </c>
      <c r="G48" s="49">
        <f t="shared" ref="G48:G50" si="27">I48-E48</f>
        <v>1.9560000000000022E-2</v>
      </c>
      <c r="H48" s="50">
        <f>output_kids!E31</f>
        <v>0.73567000000000005</v>
      </c>
      <c r="I48" s="50">
        <f>output_kids!F31</f>
        <v>0.77429999999999999</v>
      </c>
      <c r="J48" t="str">
        <f>output_kids!G31</f>
        <v>&lt;.0001</v>
      </c>
      <c r="K48" t="str">
        <f t="shared" ref="K48:K50" si="28">IF(ISBLANK(J48)," ",IF(OR(J48="&lt;.0001",J48&lt;0.01),"*"," "))</f>
        <v>*</v>
      </c>
      <c r="N48" s="53"/>
      <c r="P48" s="52"/>
    </row>
    <row r="49" spans="1:16" x14ac:dyDescent="0.2">
      <c r="A49" s="79" t="s">
        <v>126</v>
      </c>
      <c r="B49" s="79" t="str">
        <f t="shared" si="0"/>
        <v>Sinusitis*</v>
      </c>
      <c r="C49" s="46">
        <v>0</v>
      </c>
      <c r="D49" s="51">
        <v>108</v>
      </c>
      <c r="E49" s="49">
        <f>output_kids!D32</f>
        <v>1.3289299999999999</v>
      </c>
      <c r="F49" s="49">
        <f t="shared" si="26"/>
        <v>6.6859999999999919E-2</v>
      </c>
      <c r="G49" s="49">
        <f t="shared" si="27"/>
        <v>7.0389999999999953E-2</v>
      </c>
      <c r="H49" s="50">
        <f>output_kids!E32</f>
        <v>1.26207</v>
      </c>
      <c r="I49" s="50">
        <f>output_kids!F32</f>
        <v>1.3993199999999999</v>
      </c>
      <c r="J49" t="str">
        <f>output_kids!G32</f>
        <v>&lt;.0001</v>
      </c>
      <c r="K49" t="str">
        <f t="shared" si="28"/>
        <v>*</v>
      </c>
      <c r="N49" s="53"/>
      <c r="P49" s="52"/>
    </row>
    <row r="50" spans="1:16" x14ac:dyDescent="0.2">
      <c r="A50" s="79" t="s">
        <v>127</v>
      </c>
      <c r="B50" s="79" t="str">
        <f t="shared" si="0"/>
        <v>Pneumonia and Viral pneumonia*</v>
      </c>
      <c r="C50" s="46">
        <v>0</v>
      </c>
      <c r="D50" s="51">
        <v>110</v>
      </c>
      <c r="E50" s="49">
        <f>output_kids!D33</f>
        <v>0.78434000000000004</v>
      </c>
      <c r="F50" s="49">
        <f t="shared" si="26"/>
        <v>3.4909999999999997E-2</v>
      </c>
      <c r="G50" s="49">
        <f t="shared" si="27"/>
        <v>3.6540000000000017E-2</v>
      </c>
      <c r="H50" s="50">
        <f>output_kids!E33</f>
        <v>0.74943000000000004</v>
      </c>
      <c r="I50" s="50">
        <f>output_kids!F33</f>
        <v>0.82088000000000005</v>
      </c>
      <c r="J50" t="str">
        <f>output_kids!G33</f>
        <v>&lt;.0001</v>
      </c>
      <c r="K50" t="str">
        <f t="shared" si="28"/>
        <v>*</v>
      </c>
      <c r="N50" s="53"/>
      <c r="P50" s="52"/>
    </row>
    <row r="52" spans="1:16" x14ac:dyDescent="0.2">
      <c r="B52" s="53" t="s">
        <v>102</v>
      </c>
      <c r="C52" s="46">
        <v>1</v>
      </c>
      <c r="D52" s="45">
        <v>0</v>
      </c>
    </row>
    <row r="53" spans="1:16" x14ac:dyDescent="0.2">
      <c r="B53" s="53" t="s">
        <v>103</v>
      </c>
      <c r="C53" s="45">
        <v>1</v>
      </c>
      <c r="D53" s="52">
        <v>112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50"/>
  <sheetViews>
    <sheetView topLeftCell="C1" zoomScaleNormal="100" workbookViewId="0">
      <pane ySplit="3" topLeftCell="A32" activePane="bottomLeft" state="frozen"/>
      <selection pane="bottomLeft" activeCell="M37" sqref="M37:P40"/>
    </sheetView>
  </sheetViews>
  <sheetFormatPr defaultRowHeight="12.75" x14ac:dyDescent="0.2"/>
  <cols>
    <col min="1" max="1" width="41.28515625" style="36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19" bestFit="1" customWidth="1"/>
    <col min="11" max="11" width="14.85546875" style="18" bestFit="1" customWidth="1"/>
    <col min="12" max="16" width="10.28515625" customWidth="1"/>
  </cols>
  <sheetData>
    <row r="1" spans="1:17" x14ac:dyDescent="0.2">
      <c r="A1" s="36" t="s">
        <v>48</v>
      </c>
      <c r="D1" t="s">
        <v>46</v>
      </c>
      <c r="J1" s="19" t="s">
        <v>48</v>
      </c>
      <c r="K1" s="18" t="s">
        <v>47</v>
      </c>
    </row>
    <row r="2" spans="1:17" x14ac:dyDescent="0.2">
      <c r="D2" t="s">
        <v>65</v>
      </c>
      <c r="H2" t="s">
        <v>109</v>
      </c>
      <c r="M2" t="s">
        <v>65</v>
      </c>
      <c r="Q2" t="s">
        <v>109</v>
      </c>
    </row>
    <row r="3" spans="1:17" x14ac:dyDescent="0.2">
      <c r="B3" t="s">
        <v>21</v>
      </c>
      <c r="C3" t="s">
        <v>85</v>
      </c>
      <c r="D3" t="s">
        <v>66</v>
      </c>
      <c r="E3" t="s">
        <v>67</v>
      </c>
      <c r="F3" t="s">
        <v>68</v>
      </c>
      <c r="G3" t="s">
        <v>69</v>
      </c>
      <c r="H3" t="s">
        <v>82</v>
      </c>
      <c r="K3" s="18" t="s">
        <v>21</v>
      </c>
      <c r="L3" t="s">
        <v>85</v>
      </c>
      <c r="M3" t="s">
        <v>66</v>
      </c>
      <c r="N3" t="s">
        <v>67</v>
      </c>
      <c r="O3" t="s">
        <v>68</v>
      </c>
      <c r="P3" t="s">
        <v>69</v>
      </c>
      <c r="Q3" t="s">
        <v>82</v>
      </c>
    </row>
    <row r="4" spans="1:17" x14ac:dyDescent="0.2">
      <c r="A4" s="41" t="s">
        <v>81</v>
      </c>
      <c r="J4" s="20" t="s">
        <v>77</v>
      </c>
    </row>
    <row r="5" spans="1:17" x14ac:dyDescent="0.2">
      <c r="A5" s="37" t="s">
        <v>89</v>
      </c>
      <c r="J5" s="19" t="s">
        <v>57</v>
      </c>
    </row>
    <row r="6" spans="1:17" x14ac:dyDescent="0.2">
      <c r="A6" s="38" t="s">
        <v>90</v>
      </c>
      <c r="B6" s="18" t="str">
        <f>CONCATENATE(FIXED(D6,2)," (",FIXED(E6,2),"-",FIXED(F6,2),")")</f>
        <v>0.82 (0.78-0.86)</v>
      </c>
      <c r="C6" t="str">
        <f>IF(G6="&lt;.0001","&lt;0.0001",G6)</f>
        <v>&lt;0.0001</v>
      </c>
      <c r="D6">
        <f>output_kids!D15</f>
        <v>0.81669000000000003</v>
      </c>
      <c r="E6">
        <f>output_kids!E15</f>
        <v>0.77864</v>
      </c>
      <c r="F6">
        <f>output_kids!F15</f>
        <v>0.85660999999999998</v>
      </c>
      <c r="G6" t="str">
        <f>output_kids!G15</f>
        <v>&lt;.0001</v>
      </c>
      <c r="H6" t="str">
        <f>IF(OR(G6="&lt;.0001",G6&lt;0.01),"*","")</f>
        <v>*</v>
      </c>
      <c r="J6" s="21" t="s">
        <v>54</v>
      </c>
      <c r="K6" s="18" t="str">
        <f>CONCATENATE(FIXED(M6,2)," (",FIXED(N6,2),"-",FIXED(O6,2),")")</f>
        <v>0.79 (0.77-0.80)</v>
      </c>
      <c r="L6" t="str">
        <f>IF(P6="&lt;.0001","&lt;0.0001",P6)</f>
        <v>&lt;0.0001</v>
      </c>
      <c r="M6">
        <f>output_adults!D14</f>
        <v>0.78512999999999999</v>
      </c>
      <c r="N6">
        <f>output_adults!E14</f>
        <v>0.76763000000000003</v>
      </c>
      <c r="O6">
        <f>output_adults!F14</f>
        <v>0.80303000000000002</v>
      </c>
      <c r="P6" t="str">
        <f>output_adults!G14</f>
        <v>&lt;.0001</v>
      </c>
      <c r="Q6" t="str">
        <f>IF(OR(P6="&lt;.0001",P6&lt;0.01),"*","")</f>
        <v>*</v>
      </c>
    </row>
    <row r="7" spans="1:17" x14ac:dyDescent="0.2">
      <c r="A7" s="39" t="s">
        <v>130</v>
      </c>
      <c r="B7" s="18" t="str">
        <f t="shared" ref="B7:B45" si="0">CONCATENATE(FIXED(D7,2)," (",FIXED(E7,2),"-",FIXED(F7,2),")")</f>
        <v>1.19 (1.16-1.23)</v>
      </c>
      <c r="C7" t="str">
        <f t="shared" ref="C7:C45" si="1">IF(G7="&lt;.0001","&lt;0.0001",G7)</f>
        <v>&lt;0.0001</v>
      </c>
      <c r="D7">
        <f>output_kids!D16</f>
        <v>1.1932499999999999</v>
      </c>
      <c r="E7">
        <f>output_kids!E16</f>
        <v>1.15737</v>
      </c>
      <c r="F7">
        <f>output_kids!F16</f>
        <v>1.23024</v>
      </c>
      <c r="G7" t="str">
        <f>output_kids!G16</f>
        <v>&lt;.0001</v>
      </c>
      <c r="H7" t="str">
        <f t="shared" ref="H7:H50" si="2">IF(OR(G7="&lt;.0001",G7&lt;0.01),"*","")</f>
        <v>*</v>
      </c>
      <c r="J7" s="19" t="s">
        <v>55</v>
      </c>
    </row>
    <row r="8" spans="1:17" x14ac:dyDescent="0.2">
      <c r="A8" s="39" t="s">
        <v>92</v>
      </c>
      <c r="B8" s="18" t="str">
        <f t="shared" si="0"/>
        <v>1.22 (1.19-1.26)</v>
      </c>
      <c r="C8" t="str">
        <f t="shared" si="1"/>
        <v>&lt;0.0001</v>
      </c>
      <c r="D8">
        <f>output_kids!D17</f>
        <v>1.2232099999999999</v>
      </c>
      <c r="E8">
        <f>output_kids!E17</f>
        <v>1.18727</v>
      </c>
      <c r="F8">
        <f>output_kids!F17</f>
        <v>1.26024</v>
      </c>
      <c r="G8" t="str">
        <f>output_kids!G17</f>
        <v>&lt;.0001</v>
      </c>
      <c r="H8" t="str">
        <f t="shared" si="2"/>
        <v>*</v>
      </c>
      <c r="J8" s="21" t="s">
        <v>50</v>
      </c>
      <c r="K8" s="18" t="str">
        <f t="shared" ref="K8:K35" si="3">CONCATENATE(FIXED(M8,2)," (",FIXED(N8,2),"-",FIXED(O8,2),")")</f>
        <v>0.96 (0.95-0.98)</v>
      </c>
      <c r="L8" t="str">
        <f>IF(P8="&lt;.0001","&lt;0.0001",P8)</f>
        <v>&lt;0.0001</v>
      </c>
      <c r="M8">
        <f>output_adults!D15</f>
        <v>0.96462999999999999</v>
      </c>
      <c r="N8">
        <f>output_adults!E15</f>
        <v>0.95037000000000005</v>
      </c>
      <c r="O8">
        <f>output_adults!F15</f>
        <v>0.97911000000000004</v>
      </c>
      <c r="P8" t="str">
        <f>output_adults!G15</f>
        <v>&lt;.0001</v>
      </c>
      <c r="Q8" t="str">
        <f t="shared" ref="Q8:Q40" si="4">IF(OR(P8="&lt;.0001",P8&lt;0.01),"*","")</f>
        <v>*</v>
      </c>
    </row>
    <row r="9" spans="1:17" x14ac:dyDescent="0.2">
      <c r="A9" s="37" t="s">
        <v>55</v>
      </c>
      <c r="B9" s="18"/>
      <c r="J9" s="19" t="s">
        <v>53</v>
      </c>
      <c r="K9" s="18" t="str">
        <f t="shared" si="3"/>
        <v>1.02 (1.01-1.03)</v>
      </c>
      <c r="L9" t="str">
        <f>IF(P9="&lt;.0001","&lt;0.0001",P9)</f>
        <v>&lt;0.0001</v>
      </c>
      <c r="M9">
        <f>output_adults!D21</f>
        <v>1.0223100000000001</v>
      </c>
      <c r="N9">
        <f>output_adults!E21</f>
        <v>1.0140400000000001</v>
      </c>
      <c r="O9">
        <f>output_adults!F21</f>
        <v>1.0306599999999999</v>
      </c>
      <c r="P9" t="str">
        <f>output_adults!G21</f>
        <v>&lt;.0001</v>
      </c>
      <c r="Q9" t="str">
        <f t="shared" si="4"/>
        <v>*</v>
      </c>
    </row>
    <row r="10" spans="1:17" x14ac:dyDescent="0.2">
      <c r="A10" s="38" t="s">
        <v>50</v>
      </c>
      <c r="B10" s="18" t="str">
        <f t="shared" si="0"/>
        <v>1.04 (1.02-1.06)</v>
      </c>
      <c r="C10">
        <f t="shared" si="1"/>
        <v>2.0000000000000001E-4</v>
      </c>
      <c r="D10">
        <f>output_kids!D18</f>
        <v>1.04122</v>
      </c>
      <c r="E10">
        <f>output_kids!E18</f>
        <v>1.0196700000000001</v>
      </c>
      <c r="F10">
        <f>output_kids!F18</f>
        <v>1.0632200000000001</v>
      </c>
      <c r="G10">
        <f>output_kids!G18</f>
        <v>2.0000000000000001E-4</v>
      </c>
      <c r="H10" t="str">
        <f t="shared" si="2"/>
        <v>*</v>
      </c>
      <c r="J10" s="19" t="s">
        <v>63</v>
      </c>
    </row>
    <row r="11" spans="1:17" x14ac:dyDescent="0.2">
      <c r="A11" s="37" t="s">
        <v>53</v>
      </c>
      <c r="B11" s="18" t="str">
        <f t="shared" si="0"/>
        <v>1.01 (0.99-1.02)</v>
      </c>
      <c r="C11">
        <f t="shared" si="1"/>
        <v>0.3044</v>
      </c>
      <c r="D11">
        <f>output_kids!D28</f>
        <v>1.00684</v>
      </c>
      <c r="E11">
        <f>output_kids!E28</f>
        <v>0.99382999999999999</v>
      </c>
      <c r="F11">
        <f>output_kids!F28</f>
        <v>1.02003</v>
      </c>
      <c r="G11">
        <f>output_kids!G28</f>
        <v>0.3044</v>
      </c>
      <c r="H11" t="str">
        <f t="shared" si="2"/>
        <v/>
      </c>
      <c r="J11" s="21">
        <v>1</v>
      </c>
      <c r="K11" s="18" t="str">
        <f t="shared" si="3"/>
        <v>1.04 (1.02-1.06)</v>
      </c>
      <c r="L11" t="str">
        <f>IF(P11="&lt;.0001","&lt;0.0001",P11)</f>
        <v>&lt;0.0001</v>
      </c>
      <c r="M11">
        <f>output_adults!D16</f>
        <v>1.0404199999999999</v>
      </c>
      <c r="N11">
        <f>output_adults!E16</f>
        <v>1.02152</v>
      </c>
      <c r="O11">
        <f>output_adults!F16</f>
        <v>1.05968</v>
      </c>
      <c r="P11" t="str">
        <f>output_adults!G16</f>
        <v>&lt;.0001</v>
      </c>
      <c r="Q11" t="str">
        <f t="shared" si="4"/>
        <v>*</v>
      </c>
    </row>
    <row r="12" spans="1:17" x14ac:dyDescent="0.2">
      <c r="A12" s="37" t="s">
        <v>131</v>
      </c>
      <c r="B12" s="18"/>
      <c r="J12" s="21">
        <v>2</v>
      </c>
      <c r="K12" s="18" t="str">
        <f t="shared" si="3"/>
        <v>1.02 (0.99-1.05)</v>
      </c>
      <c r="L12">
        <f>IF(P12="&lt;.0001","&lt;0.0001",P12)</f>
        <v>0.29260000000000003</v>
      </c>
      <c r="M12">
        <f>output_adults!D17</f>
        <v>1.01708</v>
      </c>
      <c r="N12">
        <f>output_adults!E17</f>
        <v>0.98550000000000004</v>
      </c>
      <c r="O12">
        <f>output_adults!F17</f>
        <v>1.0496700000000001</v>
      </c>
      <c r="P12">
        <f>output_adults!G17</f>
        <v>0.29260000000000003</v>
      </c>
      <c r="Q12" t="str">
        <f t="shared" si="4"/>
        <v/>
      </c>
    </row>
    <row r="13" spans="1:17" x14ac:dyDescent="0.2">
      <c r="A13" s="38">
        <v>2</v>
      </c>
      <c r="B13" s="18" t="str">
        <f t="shared" si="0"/>
        <v>1.00 (0.98-1.03)</v>
      </c>
      <c r="C13">
        <f t="shared" si="1"/>
        <v>0.74429999999999996</v>
      </c>
      <c r="D13">
        <f>output_kids!D24</f>
        <v>1.0045200000000001</v>
      </c>
      <c r="E13">
        <f>output_kids!E24</f>
        <v>0.97767000000000004</v>
      </c>
      <c r="F13">
        <f>output_kids!F24</f>
        <v>1.0321</v>
      </c>
      <c r="G13">
        <f>output_kids!G24</f>
        <v>0.74429999999999996</v>
      </c>
      <c r="H13" t="str">
        <f t="shared" si="2"/>
        <v/>
      </c>
      <c r="J13" s="21" t="s">
        <v>64</v>
      </c>
      <c r="K13" s="18" t="str">
        <f t="shared" si="3"/>
        <v>0.96 (0.92-1.00)</v>
      </c>
      <c r="L13">
        <f>IF(P13="&lt;.0001","&lt;0.0001",P13)</f>
        <v>3.3300000000000003E-2</v>
      </c>
      <c r="M13">
        <f>output_adults!D18</f>
        <v>0.95857000000000003</v>
      </c>
      <c r="N13">
        <f>output_adults!E18</f>
        <v>0.92193999999999998</v>
      </c>
      <c r="O13">
        <f>output_adults!F18</f>
        <v>0.99665999999999999</v>
      </c>
      <c r="P13">
        <f>output_adults!G18</f>
        <v>3.3300000000000003E-2</v>
      </c>
      <c r="Q13" t="str">
        <f t="shared" si="4"/>
        <v/>
      </c>
    </row>
    <row r="14" spans="1:17" x14ac:dyDescent="0.2">
      <c r="A14" s="38">
        <v>3</v>
      </c>
      <c r="B14" s="18" t="str">
        <f t="shared" si="0"/>
        <v>1.05 (1.02-1.08)</v>
      </c>
      <c r="C14">
        <f t="shared" si="1"/>
        <v>3.2000000000000002E-3</v>
      </c>
      <c r="D14">
        <f>output_kids!D25</f>
        <v>1.0491999999999999</v>
      </c>
      <c r="E14">
        <f>output_kids!E25</f>
        <v>1.01617</v>
      </c>
      <c r="F14">
        <f>output_kids!F25</f>
        <v>1.0832999999999999</v>
      </c>
      <c r="G14">
        <f>output_kids!G25</f>
        <v>3.2000000000000002E-3</v>
      </c>
      <c r="H14" t="str">
        <f t="shared" si="2"/>
        <v>*</v>
      </c>
      <c r="J14" s="22" t="s">
        <v>76</v>
      </c>
    </row>
    <row r="15" spans="1:17" x14ac:dyDescent="0.2">
      <c r="A15" s="38" t="s">
        <v>94</v>
      </c>
      <c r="B15" s="18" t="str">
        <f t="shared" si="0"/>
        <v>1.04 (1.00-1.08)</v>
      </c>
      <c r="C15">
        <f t="shared" si="1"/>
        <v>2.7199999999999998E-2</v>
      </c>
      <c r="D15">
        <f>output_kids!D26</f>
        <v>1.04291</v>
      </c>
      <c r="E15">
        <f>output_kids!E26</f>
        <v>1.0047299999999999</v>
      </c>
      <c r="F15">
        <f>output_kids!F26</f>
        <v>1.08253</v>
      </c>
      <c r="G15">
        <f>output_kids!G26</f>
        <v>2.7199999999999998E-2</v>
      </c>
      <c r="H15" t="str">
        <f t="shared" si="2"/>
        <v/>
      </c>
      <c r="J15" s="19" t="s">
        <v>49</v>
      </c>
      <c r="K15" s="18" t="str">
        <f t="shared" si="3"/>
        <v>1.02 (0.97-1.06)</v>
      </c>
      <c r="L15">
        <f>IF(P15="&lt;.0001","&lt;0.0001",P15)</f>
        <v>0.44700000000000001</v>
      </c>
      <c r="M15">
        <f>output_adults!D4</f>
        <v>1.01651</v>
      </c>
      <c r="N15">
        <f>output_adults!E4</f>
        <v>0.97450000000000003</v>
      </c>
      <c r="O15">
        <f>output_adults!F4</f>
        <v>1.0603400000000001</v>
      </c>
      <c r="P15">
        <f>output_adults!G4</f>
        <v>0.44700000000000001</v>
      </c>
      <c r="Q15" t="str">
        <f t="shared" si="4"/>
        <v/>
      </c>
    </row>
    <row r="16" spans="1:17" x14ac:dyDescent="0.2">
      <c r="A16" s="37" t="s">
        <v>132</v>
      </c>
      <c r="B16" s="18"/>
      <c r="J16" s="19" t="s">
        <v>55</v>
      </c>
    </row>
    <row r="17" spans="1:17" x14ac:dyDescent="0.2">
      <c r="A17" s="38" t="s">
        <v>22</v>
      </c>
      <c r="B17" s="18" t="str">
        <f t="shared" si="0"/>
        <v>1.06 (0.99-1.15)</v>
      </c>
      <c r="C17">
        <f t="shared" si="1"/>
        <v>0.1157</v>
      </c>
      <c r="D17">
        <f>output_kids!D27</f>
        <v>1.0627800000000001</v>
      </c>
      <c r="E17">
        <f>output_kids!E27</f>
        <v>0.98514999999999997</v>
      </c>
      <c r="F17">
        <f>output_kids!F27</f>
        <v>1.14653</v>
      </c>
      <c r="G17">
        <f>output_kids!G27</f>
        <v>0.1157</v>
      </c>
      <c r="H17" t="str">
        <f t="shared" si="2"/>
        <v/>
      </c>
      <c r="J17" s="21" t="s">
        <v>50</v>
      </c>
      <c r="K17" s="18" t="str">
        <f t="shared" si="3"/>
        <v>0.94 (0.85-1.03)</v>
      </c>
      <c r="L17">
        <f>IF(P17="&lt;.0001","&lt;0.0001",P17)</f>
        <v>0.2016</v>
      </c>
      <c r="M17">
        <f>output_adults!D5</f>
        <v>0.93877999999999995</v>
      </c>
      <c r="N17">
        <f>output_adults!E5</f>
        <v>0.85202</v>
      </c>
      <c r="O17">
        <f>output_adults!F5</f>
        <v>1.03437</v>
      </c>
      <c r="P17">
        <f>output_adults!G5</f>
        <v>0.2016</v>
      </c>
      <c r="Q17" t="str">
        <f t="shared" si="4"/>
        <v/>
      </c>
    </row>
    <row r="18" spans="1:17" x14ac:dyDescent="0.2">
      <c r="A18" s="37" t="s">
        <v>63</v>
      </c>
      <c r="B18" s="18"/>
      <c r="J18" s="19" t="s">
        <v>71</v>
      </c>
    </row>
    <row r="19" spans="1:17" x14ac:dyDescent="0.2">
      <c r="A19" s="38">
        <v>1</v>
      </c>
      <c r="B19" s="18" t="str">
        <f t="shared" si="0"/>
        <v>0.97 (0.94-1.00)</v>
      </c>
      <c r="C19">
        <f t="shared" si="1"/>
        <v>6.5299999999999997E-2</v>
      </c>
      <c r="D19">
        <f>output_kids!D19</f>
        <v>0.97175</v>
      </c>
      <c r="E19">
        <f>output_kids!E19</f>
        <v>0.94259000000000004</v>
      </c>
      <c r="F19">
        <f>output_kids!F19</f>
        <v>1.0018199999999999</v>
      </c>
      <c r="G19">
        <f>output_kids!G19</f>
        <v>6.5299999999999997E-2</v>
      </c>
      <c r="H19" t="str">
        <f t="shared" si="2"/>
        <v/>
      </c>
      <c r="J19" s="21" t="s">
        <v>72</v>
      </c>
      <c r="K19" s="18" t="str">
        <f t="shared" si="3"/>
        <v>1.01 (0.93-1.10)</v>
      </c>
      <c r="L19">
        <f>IF(P19="&lt;.0001","&lt;0.0001",P19)</f>
        <v>0.79330000000000001</v>
      </c>
      <c r="M19">
        <f>output_adults!D8</f>
        <v>1.0115400000000001</v>
      </c>
      <c r="N19">
        <f>output_adults!E8</f>
        <v>0.92837000000000003</v>
      </c>
      <c r="O19">
        <f>output_adults!F8</f>
        <v>1.10215</v>
      </c>
      <c r="P19">
        <f>output_adults!G8</f>
        <v>0.79330000000000001</v>
      </c>
      <c r="Q19" t="str">
        <f t="shared" si="4"/>
        <v/>
      </c>
    </row>
    <row r="20" spans="1:17" x14ac:dyDescent="0.2">
      <c r="A20" s="38">
        <v>2</v>
      </c>
      <c r="B20" s="18" t="str">
        <f t="shared" si="0"/>
        <v>0.94 (0.83-1.06)</v>
      </c>
      <c r="C20">
        <f t="shared" si="1"/>
        <v>0.3075</v>
      </c>
      <c r="D20">
        <f>output_kids!D20</f>
        <v>0.93808000000000002</v>
      </c>
      <c r="E20">
        <f>output_kids!E20</f>
        <v>0.82969999999999999</v>
      </c>
      <c r="F20">
        <f>output_kids!F20</f>
        <v>1.0606199999999999</v>
      </c>
      <c r="G20">
        <f>output_kids!G20</f>
        <v>0.3075</v>
      </c>
      <c r="H20" t="str">
        <f t="shared" si="2"/>
        <v/>
      </c>
      <c r="J20" s="21" t="s">
        <v>73</v>
      </c>
      <c r="K20" s="18" t="str">
        <f t="shared" si="3"/>
        <v>1.07 (0.98-1.16)</v>
      </c>
      <c r="L20">
        <f>IF(P20="&lt;.0001","&lt;0.0001",P20)</f>
        <v>0.12470000000000001</v>
      </c>
      <c r="M20">
        <f>output_adults!D9</f>
        <v>1.0667199999999999</v>
      </c>
      <c r="N20">
        <f>output_adults!E9</f>
        <v>0.98229</v>
      </c>
      <c r="O20">
        <f>output_adults!F9</f>
        <v>1.15842</v>
      </c>
      <c r="P20">
        <f>output_adults!G9</f>
        <v>0.12470000000000001</v>
      </c>
      <c r="Q20" t="str">
        <f t="shared" si="4"/>
        <v/>
      </c>
    </row>
    <row r="21" spans="1:17" x14ac:dyDescent="0.2">
      <c r="A21" s="38" t="s">
        <v>64</v>
      </c>
      <c r="B21" s="18" t="str">
        <f t="shared" si="0"/>
        <v>0.91 (0.75-1.10)</v>
      </c>
      <c r="C21">
        <f t="shared" si="1"/>
        <v>0.3332</v>
      </c>
      <c r="D21">
        <f>output_kids!D21</f>
        <v>0.91091</v>
      </c>
      <c r="E21">
        <f>output_kids!E21</f>
        <v>0.75404000000000004</v>
      </c>
      <c r="F21">
        <f>output_kids!F21</f>
        <v>1.1004</v>
      </c>
      <c r="G21">
        <f>output_kids!G21</f>
        <v>0.3332</v>
      </c>
      <c r="H21" t="str">
        <f t="shared" si="2"/>
        <v/>
      </c>
      <c r="J21" s="21" t="s">
        <v>74</v>
      </c>
      <c r="K21" s="18" t="str">
        <f t="shared" si="3"/>
        <v>0.99 (0.90-1.08)</v>
      </c>
      <c r="L21">
        <f>IF(P21="&lt;.0001","&lt;0.0001",P21)</f>
        <v>0.76219999999999999</v>
      </c>
      <c r="M21">
        <f>output_adults!D6</f>
        <v>0.98563000000000001</v>
      </c>
      <c r="N21">
        <f>output_adults!E6</f>
        <v>0.89742</v>
      </c>
      <c r="O21">
        <f>output_adults!F6</f>
        <v>1.0825100000000001</v>
      </c>
      <c r="P21">
        <f>output_adults!G6</f>
        <v>0.76219999999999999</v>
      </c>
      <c r="Q21" t="str">
        <f t="shared" si="4"/>
        <v/>
      </c>
    </row>
    <row r="22" spans="1:17" x14ac:dyDescent="0.2">
      <c r="A22" s="41" t="s">
        <v>80</v>
      </c>
      <c r="B22" s="18"/>
      <c r="J22" s="21" t="s">
        <v>75</v>
      </c>
      <c r="K22" s="18" t="str">
        <f t="shared" si="3"/>
        <v>0.75 (0.64-0.87)</v>
      </c>
      <c r="L22">
        <f>IF(P22="&lt;.0001","&lt;0.0001",P22)</f>
        <v>1E-4</v>
      </c>
      <c r="M22">
        <f>output_adults!D7</f>
        <v>0.74633000000000005</v>
      </c>
      <c r="N22">
        <f>output_adults!E7</f>
        <v>0.64341000000000004</v>
      </c>
      <c r="O22">
        <f>output_adults!F7</f>
        <v>0.86570999999999998</v>
      </c>
      <c r="P22">
        <f>output_adults!G7</f>
        <v>1E-4</v>
      </c>
      <c r="Q22" t="str">
        <f t="shared" si="4"/>
        <v>*</v>
      </c>
    </row>
    <row r="23" spans="1:17" x14ac:dyDescent="0.2">
      <c r="A23" s="40" t="s">
        <v>70</v>
      </c>
      <c r="B23" s="18" t="str">
        <f t="shared" si="0"/>
        <v>0.99 (0.94-1.04)</v>
      </c>
      <c r="C23">
        <f t="shared" si="1"/>
        <v>0.7329</v>
      </c>
      <c r="D23">
        <f>output_kids!D4</f>
        <v>0.99116000000000004</v>
      </c>
      <c r="E23">
        <f>output_kids!E4</f>
        <v>0.94189999999999996</v>
      </c>
      <c r="F23">
        <f>output_kids!F4</f>
        <v>1.0429999999999999</v>
      </c>
      <c r="G23">
        <f>output_kids!G4</f>
        <v>0.7329</v>
      </c>
      <c r="H23" t="str">
        <f t="shared" si="2"/>
        <v/>
      </c>
      <c r="J23" s="19" t="s">
        <v>58</v>
      </c>
    </row>
    <row r="24" spans="1:17" x14ac:dyDescent="0.2">
      <c r="A24" s="37" t="s">
        <v>55</v>
      </c>
      <c r="B24" s="18"/>
      <c r="J24" s="21" t="s">
        <v>52</v>
      </c>
      <c r="K24" s="18" t="str">
        <f t="shared" si="3"/>
        <v>0.89 (0.79-1.00)</v>
      </c>
      <c r="L24">
        <f>IF(P24="&lt;.0001","&lt;0.0001",P24)</f>
        <v>5.8799999999999998E-2</v>
      </c>
      <c r="M24">
        <f>output_adults!D12</f>
        <v>0.89234000000000002</v>
      </c>
      <c r="N24">
        <f>output_adults!E12</f>
        <v>0.79291</v>
      </c>
      <c r="O24">
        <f>output_adults!F12</f>
        <v>1.00424</v>
      </c>
      <c r="P24">
        <f>output_adults!G12</f>
        <v>5.8799999999999998E-2</v>
      </c>
      <c r="Q24" t="str">
        <f t="shared" si="4"/>
        <v/>
      </c>
    </row>
    <row r="25" spans="1:17" x14ac:dyDescent="0.2">
      <c r="A25" s="38" t="s">
        <v>50</v>
      </c>
      <c r="B25" s="18" t="str">
        <f t="shared" si="0"/>
        <v>0.94 (0.84-1.05)</v>
      </c>
      <c r="C25">
        <f t="shared" si="1"/>
        <v>0.28560000000000002</v>
      </c>
      <c r="D25">
        <f>output_kids!D5</f>
        <v>0.94121999999999995</v>
      </c>
      <c r="E25">
        <f>output_kids!E5</f>
        <v>0.84216000000000002</v>
      </c>
      <c r="F25">
        <f>output_kids!F5</f>
        <v>1.05192</v>
      </c>
      <c r="G25">
        <f>output_kids!G5</f>
        <v>0.28560000000000002</v>
      </c>
      <c r="H25" t="str">
        <f t="shared" si="2"/>
        <v/>
      </c>
      <c r="J25" s="19" t="s">
        <v>56</v>
      </c>
    </row>
    <row r="26" spans="1:17" x14ac:dyDescent="0.2">
      <c r="A26" s="37" t="s">
        <v>71</v>
      </c>
      <c r="B26" s="18"/>
      <c r="J26" s="21" t="s">
        <v>22</v>
      </c>
      <c r="K26" s="18" t="str">
        <f t="shared" si="3"/>
        <v>1.00 (0.90-1.10)</v>
      </c>
      <c r="L26">
        <f>IF(P26="&lt;.0001","&lt;0.0001",P26)</f>
        <v>0.94789999999999996</v>
      </c>
      <c r="M26">
        <f>output_adults!D11</f>
        <v>0.99665000000000004</v>
      </c>
      <c r="N26">
        <f>output_adults!E11</f>
        <v>0.90117999999999998</v>
      </c>
      <c r="O26">
        <f>output_adults!F11</f>
        <v>1.1022400000000001</v>
      </c>
      <c r="P26">
        <f>output_adults!G11</f>
        <v>0.94789999999999996</v>
      </c>
      <c r="Q26" t="str">
        <f t="shared" si="4"/>
        <v/>
      </c>
    </row>
    <row r="27" spans="1:17" x14ac:dyDescent="0.2">
      <c r="A27" s="38" t="s">
        <v>72</v>
      </c>
      <c r="B27" s="18" t="str">
        <f t="shared" si="0"/>
        <v>0.89 (0.80-1.00)</v>
      </c>
      <c r="C27">
        <f t="shared" si="1"/>
        <v>5.9200000000000003E-2</v>
      </c>
      <c r="D27">
        <f>output_kids!D8</f>
        <v>0.89454</v>
      </c>
      <c r="E27">
        <f>output_kids!E8</f>
        <v>0.79673000000000005</v>
      </c>
      <c r="F27">
        <f>output_kids!F8</f>
        <v>1.0043500000000001</v>
      </c>
      <c r="G27">
        <f>output_kids!G8</f>
        <v>5.9200000000000003E-2</v>
      </c>
      <c r="H27" t="str">
        <f t="shared" si="2"/>
        <v/>
      </c>
      <c r="J27" s="19" t="s">
        <v>61</v>
      </c>
    </row>
    <row r="28" spans="1:17" x14ac:dyDescent="0.2">
      <c r="A28" s="38" t="s">
        <v>73</v>
      </c>
      <c r="B28" s="18" t="str">
        <f t="shared" si="0"/>
        <v>0.84 (0.75-0.94)</v>
      </c>
      <c r="C28">
        <f t="shared" si="1"/>
        <v>2.8E-3</v>
      </c>
      <c r="D28">
        <f>output_kids!D9</f>
        <v>0.84323999999999999</v>
      </c>
      <c r="E28">
        <f>output_kids!E9</f>
        <v>0.75409999999999999</v>
      </c>
      <c r="F28">
        <f>output_kids!F9</f>
        <v>0.94291000000000003</v>
      </c>
      <c r="G28">
        <f>output_kids!G9</f>
        <v>2.8E-3</v>
      </c>
      <c r="H28" t="str">
        <f t="shared" si="2"/>
        <v>*</v>
      </c>
      <c r="J28" s="21" t="s">
        <v>51</v>
      </c>
      <c r="K28" s="18" t="str">
        <f t="shared" si="3"/>
        <v>1.33 (1.21-1.46)</v>
      </c>
      <c r="L28" t="str">
        <f>IF(P28="&lt;.0001","&lt;0.0001",P28)</f>
        <v>&lt;0.0001</v>
      </c>
      <c r="M28">
        <f>output_adults!D10</f>
        <v>1.32782</v>
      </c>
      <c r="N28">
        <f>output_adults!E10</f>
        <v>1.2077</v>
      </c>
      <c r="O28">
        <f>output_adults!F10</f>
        <v>1.4598899999999999</v>
      </c>
      <c r="P28" t="str">
        <f>output_adults!G10</f>
        <v>&lt;.0001</v>
      </c>
      <c r="Q28" t="str">
        <f t="shared" si="4"/>
        <v>*</v>
      </c>
    </row>
    <row r="29" spans="1:17" x14ac:dyDescent="0.2">
      <c r="A29" s="38" t="s">
        <v>74</v>
      </c>
      <c r="B29" s="18" t="str">
        <f t="shared" si="0"/>
        <v>0.74 (0.65-0.84)</v>
      </c>
      <c r="C29" t="str">
        <f t="shared" si="1"/>
        <v>&lt;0.0001</v>
      </c>
      <c r="D29">
        <f>output_kids!D6</f>
        <v>0.73707999999999996</v>
      </c>
      <c r="E29">
        <f>output_kids!E6</f>
        <v>0.64656000000000002</v>
      </c>
      <c r="F29">
        <f>output_kids!F6</f>
        <v>0.84026999999999996</v>
      </c>
      <c r="G29" t="str">
        <f>output_kids!G6</f>
        <v>&lt;.0001</v>
      </c>
      <c r="H29" t="str">
        <f t="shared" si="2"/>
        <v>*</v>
      </c>
      <c r="J29" s="19" t="s">
        <v>62</v>
      </c>
    </row>
    <row r="30" spans="1:17" x14ac:dyDescent="0.2">
      <c r="A30" s="38" t="s">
        <v>75</v>
      </c>
      <c r="B30" s="18" t="str">
        <f t="shared" si="0"/>
        <v>0.46 (0.39-0.55)</v>
      </c>
      <c r="C30" t="str">
        <f t="shared" si="1"/>
        <v>&lt;0.0001</v>
      </c>
      <c r="D30">
        <f>output_kids!D7</f>
        <v>0.46002999999999999</v>
      </c>
      <c r="E30">
        <f>output_kids!E7</f>
        <v>0.38650000000000001</v>
      </c>
      <c r="F30">
        <f>output_kids!F7</f>
        <v>0.54756000000000005</v>
      </c>
      <c r="G30" t="str">
        <f>output_kids!G7</f>
        <v>&lt;.0001</v>
      </c>
      <c r="H30" t="str">
        <f t="shared" si="2"/>
        <v>*</v>
      </c>
      <c r="J30" s="21" t="s">
        <v>22</v>
      </c>
      <c r="K30" s="18" t="str">
        <f t="shared" si="3"/>
        <v>0.70 (0.69-0.71)</v>
      </c>
      <c r="L30" t="str">
        <f>IF(P30="&lt;.0001","&lt;0.0001",P30)</f>
        <v>&lt;0.0001</v>
      </c>
      <c r="M30">
        <f>output_adults!D19</f>
        <v>0.70135999999999998</v>
      </c>
      <c r="N30">
        <f>output_adults!E19</f>
        <v>0.68925999999999998</v>
      </c>
      <c r="O30">
        <f>output_adults!F19</f>
        <v>0.71365999999999996</v>
      </c>
      <c r="P30" t="str">
        <f>output_adults!G19</f>
        <v>&lt;.0001</v>
      </c>
      <c r="Q30" t="str">
        <f t="shared" si="4"/>
        <v>*</v>
      </c>
    </row>
    <row r="31" spans="1:17" x14ac:dyDescent="0.2">
      <c r="A31" s="37" t="s">
        <v>58</v>
      </c>
      <c r="B31" s="18"/>
      <c r="J31" s="21" t="s">
        <v>129</v>
      </c>
      <c r="K31" s="18" t="str">
        <f t="shared" si="3"/>
        <v>1.03 (1.01-1.06)</v>
      </c>
      <c r="L31">
        <f>IF(P31="&lt;.0001","&lt;0.0001",P31)</f>
        <v>2.0799999999999999E-2</v>
      </c>
      <c r="M31">
        <f>output_adults!D20</f>
        <v>1.0343599999999999</v>
      </c>
      <c r="N31">
        <f>output_adults!E20</f>
        <v>1.00515</v>
      </c>
      <c r="O31">
        <f>output_adults!F20</f>
        <v>1.0644100000000001</v>
      </c>
      <c r="P31">
        <f>output_adults!G20</f>
        <v>2.0799999999999999E-2</v>
      </c>
      <c r="Q31" t="str">
        <f t="shared" si="4"/>
        <v/>
      </c>
    </row>
    <row r="32" spans="1:17" x14ac:dyDescent="0.2">
      <c r="A32" s="38" t="s">
        <v>52</v>
      </c>
      <c r="B32" s="18" t="str">
        <f t="shared" si="0"/>
        <v>0.91 (0.80-1.05)</v>
      </c>
      <c r="C32">
        <f t="shared" si="1"/>
        <v>0.2</v>
      </c>
      <c r="D32">
        <f>output_kids!D12</f>
        <v>0.91440999999999995</v>
      </c>
      <c r="E32">
        <f>output_kids!E12</f>
        <v>0.79744999999999999</v>
      </c>
      <c r="F32">
        <f>output_kids!F12</f>
        <v>1.0485199999999999</v>
      </c>
      <c r="G32">
        <f>output_kids!G12</f>
        <v>0.2</v>
      </c>
      <c r="H32" t="str">
        <f t="shared" si="2"/>
        <v/>
      </c>
      <c r="J32" s="19" t="s">
        <v>60</v>
      </c>
      <c r="K32" s="18" t="str">
        <f t="shared" si="3"/>
        <v>1.32 (1.24-1.41)</v>
      </c>
      <c r="L32" t="str">
        <f>IF(P32="&lt;.0001","&lt;0.0001",P32)</f>
        <v>&lt;0.0001</v>
      </c>
      <c r="M32">
        <f>output_adults!D13</f>
        <v>1.32264</v>
      </c>
      <c r="N32">
        <f>output_adults!E13</f>
        <v>1.2376199999999999</v>
      </c>
      <c r="O32">
        <f>output_adults!F13</f>
        <v>1.4135</v>
      </c>
      <c r="P32" t="str">
        <f>output_adults!G13</f>
        <v>&lt;.0001</v>
      </c>
      <c r="Q32" t="str">
        <f t="shared" si="4"/>
        <v>*</v>
      </c>
    </row>
    <row r="33" spans="1:17" x14ac:dyDescent="0.2">
      <c r="A33" s="37" t="s">
        <v>56</v>
      </c>
      <c r="B33" s="18"/>
      <c r="J33" s="20" t="s">
        <v>51</v>
      </c>
    </row>
    <row r="34" spans="1:17" x14ac:dyDescent="0.2">
      <c r="A34" s="38" t="s">
        <v>22</v>
      </c>
      <c r="B34" s="18" t="str">
        <f t="shared" si="0"/>
        <v>1.08 (0.96-1.22)</v>
      </c>
      <c r="C34">
        <f t="shared" si="1"/>
        <v>0.21179999999999999</v>
      </c>
      <c r="D34">
        <f>output_kids!D11</f>
        <v>1.0807899999999999</v>
      </c>
      <c r="E34">
        <f>output_kids!E11</f>
        <v>0.95670999999999995</v>
      </c>
      <c r="F34">
        <f>output_kids!F11</f>
        <v>1.22096</v>
      </c>
      <c r="G34">
        <f>output_kids!G11</f>
        <v>0.21179999999999999</v>
      </c>
      <c r="H34" t="str">
        <f t="shared" si="2"/>
        <v/>
      </c>
      <c r="J34" s="19" t="s">
        <v>78</v>
      </c>
    </row>
    <row r="35" spans="1:17" x14ac:dyDescent="0.2">
      <c r="A35" s="37" t="s">
        <v>61</v>
      </c>
      <c r="B35" s="18"/>
      <c r="J35" s="21" t="s">
        <v>79</v>
      </c>
      <c r="K35" s="18" t="str">
        <f t="shared" si="3"/>
        <v>0.91 (0.90-0.93)</v>
      </c>
      <c r="L35" t="str">
        <f>IF(P35="&lt;.0001","&lt;0.0001",P35)</f>
        <v>&lt;0.0001</v>
      </c>
      <c r="M35">
        <f>output_adults!D22</f>
        <v>0.91446000000000005</v>
      </c>
      <c r="N35">
        <f>output_adults!E22</f>
        <v>0.90159</v>
      </c>
      <c r="O35">
        <f>output_adults!F22</f>
        <v>0.92750999999999995</v>
      </c>
      <c r="P35" t="str">
        <f>output_adults!G22</f>
        <v>&lt;.0001</v>
      </c>
      <c r="Q35" t="str">
        <f t="shared" si="4"/>
        <v>*</v>
      </c>
    </row>
    <row r="36" spans="1:17" x14ac:dyDescent="0.2">
      <c r="A36" s="38" t="s">
        <v>51</v>
      </c>
      <c r="B36" s="18" t="str">
        <f t="shared" si="0"/>
        <v>1.31 (1.17-1.46)</v>
      </c>
      <c r="C36" t="str">
        <f t="shared" si="1"/>
        <v>&lt;0.0001</v>
      </c>
      <c r="D36">
        <f>output_kids!D10</f>
        <v>1.31019</v>
      </c>
      <c r="E36">
        <f>output_kids!E10</f>
        <v>1.1727399999999999</v>
      </c>
      <c r="F36">
        <f>output_kids!F10</f>
        <v>1.4637500000000001</v>
      </c>
      <c r="G36" t="str">
        <f>output_kids!G10</f>
        <v>&lt;.0001</v>
      </c>
      <c r="H36" t="str">
        <f t="shared" si="2"/>
        <v>*</v>
      </c>
      <c r="J36" s="64" t="s">
        <v>128</v>
      </c>
    </row>
    <row r="37" spans="1:17" x14ac:dyDescent="0.2">
      <c r="A37" s="37" t="s">
        <v>88</v>
      </c>
      <c r="B37" s="18"/>
      <c r="J37" s="80" t="s">
        <v>125</v>
      </c>
      <c r="K37" s="18" t="str">
        <f t="shared" ref="K37:K40" si="5">CONCATENATE(FIXED(M37,2)," (",FIXED(N37,2),"-",FIXED(O37,2),")")</f>
        <v>0.44 (0.41-0.46)</v>
      </c>
      <c r="L37" t="str">
        <f t="shared" ref="L37:L40" si="6">IF(P37="&lt;.0001","&lt;0.0001",P37)</f>
        <v>&lt;0.0001</v>
      </c>
      <c r="M37">
        <f>output_adults!D23</f>
        <v>0.43753999999999998</v>
      </c>
      <c r="N37">
        <f>output_adults!E23</f>
        <v>0.41394999999999998</v>
      </c>
      <c r="O37">
        <f>output_adults!F23</f>
        <v>0.46248</v>
      </c>
      <c r="P37" t="str">
        <f>output_adults!G23</f>
        <v>&lt;.0001</v>
      </c>
      <c r="Q37" t="str">
        <f t="shared" si="4"/>
        <v>*</v>
      </c>
    </row>
    <row r="38" spans="1:17" x14ac:dyDescent="0.2">
      <c r="A38" s="38" t="s">
        <v>22</v>
      </c>
      <c r="B38" s="18" t="str">
        <f t="shared" si="0"/>
        <v>0.66 (0.56-0.78)</v>
      </c>
      <c r="C38" t="str">
        <f t="shared" si="1"/>
        <v>&lt;0.0001</v>
      </c>
      <c r="D38">
        <f>output_kids!D14</f>
        <v>0.66134000000000004</v>
      </c>
      <c r="E38">
        <f>output_kids!E14</f>
        <v>0.55898000000000003</v>
      </c>
      <c r="F38">
        <f>output_kids!F14</f>
        <v>0.78246000000000004</v>
      </c>
      <c r="G38" t="str">
        <f>output_kids!G14</f>
        <v>&lt;.0001</v>
      </c>
      <c r="H38" t="str">
        <f t="shared" si="2"/>
        <v>*</v>
      </c>
      <c r="J38" s="80" t="s">
        <v>124</v>
      </c>
      <c r="K38" s="18" t="str">
        <f t="shared" si="5"/>
        <v>1.22 (1.20-1.25)</v>
      </c>
      <c r="L38" t="str">
        <f t="shared" si="6"/>
        <v>&lt;0.0001</v>
      </c>
      <c r="M38">
        <f>output_adults!D24</f>
        <v>1.2218899999999999</v>
      </c>
      <c r="N38">
        <f>output_adults!E24</f>
        <v>1.1964999999999999</v>
      </c>
      <c r="O38">
        <f>output_adults!F24</f>
        <v>1.24783</v>
      </c>
      <c r="P38" t="str">
        <f>output_adults!G24</f>
        <v>&lt;.0001</v>
      </c>
      <c r="Q38" t="str">
        <f t="shared" si="4"/>
        <v>*</v>
      </c>
    </row>
    <row r="39" spans="1:17" x14ac:dyDescent="0.2">
      <c r="A39" s="37" t="s">
        <v>62</v>
      </c>
      <c r="B39" s="18"/>
      <c r="J39" s="80" t="s">
        <v>126</v>
      </c>
      <c r="K39" s="18" t="str">
        <f t="shared" si="5"/>
        <v>2.37 (2.32-2.42)</v>
      </c>
      <c r="L39" t="str">
        <f t="shared" si="6"/>
        <v>&lt;0.0001</v>
      </c>
      <c r="M39">
        <f>output_adults!D25</f>
        <v>2.3670599999999999</v>
      </c>
      <c r="N39">
        <f>output_adults!E25</f>
        <v>2.3161700000000001</v>
      </c>
      <c r="O39">
        <f>output_adults!F25</f>
        <v>2.4190800000000001</v>
      </c>
      <c r="P39" t="str">
        <f>output_adults!G25</f>
        <v>&lt;.0001</v>
      </c>
      <c r="Q39" t="str">
        <f t="shared" si="4"/>
        <v>*</v>
      </c>
    </row>
    <row r="40" spans="1:17" x14ac:dyDescent="0.2">
      <c r="A40" s="38" t="s">
        <v>22</v>
      </c>
      <c r="B40" s="18" t="str">
        <f t="shared" si="0"/>
        <v>0.75 (0.73-0.77)</v>
      </c>
      <c r="C40" t="str">
        <f t="shared" si="1"/>
        <v>&lt;0.0001</v>
      </c>
      <c r="D40">
        <f>output_kids!D22</f>
        <v>0.75078999999999996</v>
      </c>
      <c r="E40">
        <f>output_kids!E22</f>
        <v>0.73116000000000003</v>
      </c>
      <c r="F40">
        <f>output_kids!F22</f>
        <v>0.77093999999999996</v>
      </c>
      <c r="G40" t="str">
        <f>output_kids!G22</f>
        <v>&lt;.0001</v>
      </c>
      <c r="H40" t="str">
        <f t="shared" si="2"/>
        <v>*</v>
      </c>
      <c r="J40" s="80" t="s">
        <v>127</v>
      </c>
      <c r="K40" s="18" t="str">
        <f t="shared" si="5"/>
        <v>1.52 (1.48-1.56)</v>
      </c>
      <c r="L40" t="str">
        <f t="shared" si="6"/>
        <v>&lt;0.0001</v>
      </c>
      <c r="M40">
        <f>output_adults!D26</f>
        <v>1.51929</v>
      </c>
      <c r="N40">
        <f>output_adults!E26</f>
        <v>1.4758500000000001</v>
      </c>
      <c r="O40">
        <f>output_adults!F26</f>
        <v>1.5640099999999999</v>
      </c>
      <c r="P40" t="str">
        <f>output_adults!G26</f>
        <v>&lt;.0001</v>
      </c>
      <c r="Q40" t="str">
        <f t="shared" si="4"/>
        <v>*</v>
      </c>
    </row>
    <row r="41" spans="1:17" x14ac:dyDescent="0.2">
      <c r="A41" s="38" t="s">
        <v>129</v>
      </c>
      <c r="B41" s="18" t="str">
        <f t="shared" si="0"/>
        <v>0.93 (0.90-0.97)</v>
      </c>
      <c r="C41">
        <f t="shared" si="1"/>
        <v>1.1000000000000001E-3</v>
      </c>
      <c r="D41">
        <f>output_kids!D23</f>
        <v>0.93493000000000004</v>
      </c>
      <c r="E41">
        <f>output_kids!E23</f>
        <v>0.89778000000000002</v>
      </c>
      <c r="F41">
        <f>output_kids!F23</f>
        <v>0.97362000000000004</v>
      </c>
      <c r="G41">
        <f>output_kids!G23</f>
        <v>1.1000000000000001E-3</v>
      </c>
      <c r="H41" t="str">
        <f t="shared" si="2"/>
        <v>*</v>
      </c>
    </row>
    <row r="42" spans="1:17" x14ac:dyDescent="0.2">
      <c r="A42" s="40" t="s">
        <v>60</v>
      </c>
      <c r="B42" s="18" t="str">
        <f t="shared" si="0"/>
        <v>1.34 (1.24-1.45)</v>
      </c>
      <c r="C42" t="str">
        <f t="shared" si="1"/>
        <v>&lt;0.0001</v>
      </c>
      <c r="D42">
        <f>output_kids!D13</f>
        <v>1.34233</v>
      </c>
      <c r="E42">
        <f>output_kids!E13</f>
        <v>1.2392300000000001</v>
      </c>
      <c r="F42">
        <f>output_kids!F13</f>
        <v>1.454</v>
      </c>
      <c r="G42" t="str">
        <f>output_kids!G13</f>
        <v>&lt;.0001</v>
      </c>
      <c r="H42" t="str">
        <f t="shared" si="2"/>
        <v>*</v>
      </c>
    </row>
    <row r="43" spans="1:17" x14ac:dyDescent="0.2">
      <c r="A43" s="41" t="s">
        <v>51</v>
      </c>
      <c r="B43" s="18"/>
    </row>
    <row r="44" spans="1:17" x14ac:dyDescent="0.2">
      <c r="A44" s="37" t="s">
        <v>78</v>
      </c>
      <c r="B44" s="18"/>
    </row>
    <row r="45" spans="1:17" x14ac:dyDescent="0.2">
      <c r="A45" s="38" t="s">
        <v>79</v>
      </c>
      <c r="B45" s="18" t="str">
        <f t="shared" si="0"/>
        <v>0.88 (0.86-0.89)</v>
      </c>
      <c r="C45" t="str">
        <f t="shared" si="1"/>
        <v>&lt;0.0001</v>
      </c>
      <c r="D45">
        <f>output_kids!D29</f>
        <v>0.87500999999999995</v>
      </c>
      <c r="E45">
        <f>output_kids!E29</f>
        <v>0.85682999999999998</v>
      </c>
      <c r="F45">
        <f>output_kids!F29</f>
        <v>0.89358000000000004</v>
      </c>
      <c r="G45" t="str">
        <f>output_kids!G29</f>
        <v>&lt;.0001</v>
      </c>
      <c r="H45" t="str">
        <f t="shared" si="2"/>
        <v>*</v>
      </c>
    </row>
    <row r="46" spans="1:17" x14ac:dyDescent="0.2">
      <c r="A46" s="64" t="s">
        <v>128</v>
      </c>
    </row>
    <row r="47" spans="1:17" x14ac:dyDescent="0.2">
      <c r="A47" s="80" t="s">
        <v>125</v>
      </c>
      <c r="B47" t="str">
        <f t="shared" ref="B47:B50" si="7">CONCATENATE(FIXED(D47,2)," (",FIXED(E47,2),"-",FIXED(F47,2),")")</f>
        <v>0.05 (0.04-0.05)</v>
      </c>
      <c r="C47" t="str">
        <f t="shared" ref="C47:C50" si="8">IF(G47="&lt;.0001","&lt;0.0001",G47)</f>
        <v>&lt;0.0001</v>
      </c>
      <c r="D47">
        <f>output_kids!D30</f>
        <v>4.7489999999999997E-2</v>
      </c>
      <c r="E47">
        <f>output_kids!E30</f>
        <v>4.4119999999999999E-2</v>
      </c>
      <c r="F47">
        <f>output_kids!F30</f>
        <v>5.1119999999999999E-2</v>
      </c>
      <c r="G47" t="str">
        <f>output_kids!G30</f>
        <v>&lt;.0001</v>
      </c>
      <c r="H47" t="str">
        <f t="shared" si="2"/>
        <v>*</v>
      </c>
    </row>
    <row r="48" spans="1:17" x14ac:dyDescent="0.2">
      <c r="A48" s="80" t="s">
        <v>124</v>
      </c>
      <c r="B48" t="str">
        <f t="shared" si="7"/>
        <v>0.75 (0.74-0.77)</v>
      </c>
      <c r="C48" t="str">
        <f t="shared" si="8"/>
        <v>&lt;0.0001</v>
      </c>
      <c r="D48">
        <f>output_kids!D31</f>
        <v>0.75473999999999997</v>
      </c>
      <c r="E48">
        <f>output_kids!E31</f>
        <v>0.73567000000000005</v>
      </c>
      <c r="F48">
        <f>output_kids!F31</f>
        <v>0.77429999999999999</v>
      </c>
      <c r="G48" t="str">
        <f>output_kids!G31</f>
        <v>&lt;.0001</v>
      </c>
      <c r="H48" t="str">
        <f t="shared" si="2"/>
        <v>*</v>
      </c>
    </row>
    <row r="49" spans="1:8" x14ac:dyDescent="0.2">
      <c r="A49" s="80" t="s">
        <v>126</v>
      </c>
      <c r="B49" t="str">
        <f t="shared" si="7"/>
        <v>1.33 (1.26-1.40)</v>
      </c>
      <c r="C49" t="str">
        <f t="shared" si="8"/>
        <v>&lt;0.0001</v>
      </c>
      <c r="D49">
        <f>output_kids!D32</f>
        <v>1.3289299999999999</v>
      </c>
      <c r="E49">
        <f>output_kids!E32</f>
        <v>1.26207</v>
      </c>
      <c r="F49">
        <f>output_kids!F32</f>
        <v>1.3993199999999999</v>
      </c>
      <c r="G49" t="str">
        <f>output_kids!G32</f>
        <v>&lt;.0001</v>
      </c>
      <c r="H49" t="str">
        <f t="shared" si="2"/>
        <v>*</v>
      </c>
    </row>
    <row r="50" spans="1:8" x14ac:dyDescent="0.2">
      <c r="A50" s="80" t="s">
        <v>127</v>
      </c>
      <c r="B50" t="str">
        <f t="shared" si="7"/>
        <v>0.78 (0.75-0.82)</v>
      </c>
      <c r="C50" t="str">
        <f t="shared" si="8"/>
        <v>&lt;0.0001</v>
      </c>
      <c r="D50">
        <f>output_kids!D33</f>
        <v>0.78434000000000004</v>
      </c>
      <c r="E50">
        <f>output_kids!E33</f>
        <v>0.74943000000000004</v>
      </c>
      <c r="F50">
        <f>output_kids!F33</f>
        <v>0.82088000000000005</v>
      </c>
      <c r="G50" t="str">
        <f>output_kids!G33</f>
        <v>&lt;.0001</v>
      </c>
      <c r="H50" t="str">
        <f t="shared" si="2"/>
        <v>*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63"/>
  <sheetViews>
    <sheetView zoomScaleNormal="100" workbookViewId="0">
      <selection activeCell="C17" sqref="C17"/>
    </sheetView>
  </sheetViews>
  <sheetFormatPr defaultColWidth="9.140625" defaultRowHeight="15" x14ac:dyDescent="0.25"/>
  <cols>
    <col min="1" max="3" width="15.85546875" style="16" customWidth="1"/>
    <col min="4" max="6" width="9.140625" style="16"/>
    <col min="7" max="7" width="12" style="16" customWidth="1"/>
    <col min="8" max="16384" width="9.140625" style="16"/>
  </cols>
  <sheetData>
    <row r="1" spans="1:32" x14ac:dyDescent="0.25">
      <c r="A1" s="16" t="s">
        <v>114</v>
      </c>
    </row>
    <row r="3" spans="1:32" x14ac:dyDescent="0.25">
      <c r="A3" t="s">
        <v>23</v>
      </c>
      <c r="B3" t="s">
        <v>0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115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t="s">
        <v>29</v>
      </c>
      <c r="B4"/>
      <c r="C4"/>
      <c r="D4">
        <v>1.01651</v>
      </c>
      <c r="E4">
        <v>0.97450000000000003</v>
      </c>
      <c r="F4">
        <v>1.0603400000000001</v>
      </c>
      <c r="G4">
        <v>0.44700000000000001</v>
      </c>
      <c r="H4">
        <v>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t="s">
        <v>2</v>
      </c>
      <c r="B5" t="s">
        <v>30</v>
      </c>
      <c r="C5" t="s">
        <v>31</v>
      </c>
      <c r="D5">
        <v>0.93877999999999995</v>
      </c>
      <c r="E5">
        <v>0.85202</v>
      </c>
      <c r="F5">
        <v>1.03437</v>
      </c>
      <c r="G5">
        <v>0.2016</v>
      </c>
      <c r="H5">
        <v>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t="s">
        <v>3</v>
      </c>
      <c r="B6" t="s">
        <v>32</v>
      </c>
      <c r="C6" t="s">
        <v>33</v>
      </c>
      <c r="D6">
        <v>0.98563000000000001</v>
      </c>
      <c r="E6">
        <v>0.89742</v>
      </c>
      <c r="F6">
        <v>1.0825100000000001</v>
      </c>
      <c r="G6">
        <v>0.76219999999999999</v>
      </c>
      <c r="H6">
        <v>0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t="s">
        <v>3</v>
      </c>
      <c r="B7" t="s">
        <v>34</v>
      </c>
      <c r="C7" t="s">
        <v>33</v>
      </c>
      <c r="D7">
        <v>0.74633000000000005</v>
      </c>
      <c r="E7">
        <v>0.64341000000000004</v>
      </c>
      <c r="F7">
        <v>0.86570999999999998</v>
      </c>
      <c r="G7">
        <v>1E-4</v>
      </c>
      <c r="H7">
        <v>1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x14ac:dyDescent="0.25">
      <c r="A8" t="s">
        <v>3</v>
      </c>
      <c r="B8" t="s">
        <v>35</v>
      </c>
      <c r="C8" t="s">
        <v>33</v>
      </c>
      <c r="D8">
        <v>1.0115400000000001</v>
      </c>
      <c r="E8">
        <v>0.92837000000000003</v>
      </c>
      <c r="F8">
        <v>1.10215</v>
      </c>
      <c r="G8">
        <v>0.79330000000000001</v>
      </c>
      <c r="H8">
        <v>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x14ac:dyDescent="0.25">
      <c r="A9" t="s">
        <v>3</v>
      </c>
      <c r="B9" t="s">
        <v>36</v>
      </c>
      <c r="C9" t="s">
        <v>33</v>
      </c>
      <c r="D9">
        <v>1.0667199999999999</v>
      </c>
      <c r="E9">
        <v>0.98229</v>
      </c>
      <c r="F9">
        <v>1.15842</v>
      </c>
      <c r="G9">
        <v>0.12470000000000001</v>
      </c>
      <c r="H9">
        <v>0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x14ac:dyDescent="0.25">
      <c r="A10" t="s">
        <v>4</v>
      </c>
      <c r="B10" t="s">
        <v>6</v>
      </c>
      <c r="C10" t="s">
        <v>5</v>
      </c>
      <c r="D10">
        <v>1.32782</v>
      </c>
      <c r="E10">
        <v>1.2077</v>
      </c>
      <c r="F10">
        <v>1.4598899999999999</v>
      </c>
      <c r="G10" t="s">
        <v>1</v>
      </c>
      <c r="H10">
        <v>1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x14ac:dyDescent="0.25">
      <c r="A11" t="s">
        <v>7</v>
      </c>
      <c r="B11">
        <v>1</v>
      </c>
      <c r="C11">
        <v>0</v>
      </c>
      <c r="D11">
        <v>0.99665000000000004</v>
      </c>
      <c r="E11">
        <v>0.90117999999999998</v>
      </c>
      <c r="F11">
        <v>1.1022400000000001</v>
      </c>
      <c r="G11">
        <v>0.94789999999999996</v>
      </c>
      <c r="H11">
        <v>0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x14ac:dyDescent="0.25">
      <c r="A12" t="s">
        <v>8</v>
      </c>
      <c r="B12" t="s">
        <v>10</v>
      </c>
      <c r="C12" t="s">
        <v>9</v>
      </c>
      <c r="D12">
        <v>0.89234000000000002</v>
      </c>
      <c r="E12">
        <v>0.79291</v>
      </c>
      <c r="F12">
        <v>1.00424</v>
      </c>
      <c r="G12">
        <v>5.8799999999999998E-2</v>
      </c>
      <c r="H12">
        <v>0</v>
      </c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x14ac:dyDescent="0.25">
      <c r="A13" t="s">
        <v>37</v>
      </c>
      <c r="B13"/>
      <c r="C13"/>
      <c r="D13">
        <v>1.32264</v>
      </c>
      <c r="E13">
        <v>1.2376199999999999</v>
      </c>
      <c r="F13">
        <v>1.4135</v>
      </c>
      <c r="G13" t="s">
        <v>1</v>
      </c>
      <c r="H13">
        <v>1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x14ac:dyDescent="0.25">
      <c r="A14" t="s">
        <v>11</v>
      </c>
      <c r="B14" t="s">
        <v>13</v>
      </c>
      <c r="C14" t="s">
        <v>12</v>
      </c>
      <c r="D14">
        <v>0.78512999999999999</v>
      </c>
      <c r="E14">
        <v>0.76763000000000003</v>
      </c>
      <c r="F14">
        <v>0.80303000000000002</v>
      </c>
      <c r="G14" t="s">
        <v>1</v>
      </c>
      <c r="H14">
        <v>1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x14ac:dyDescent="0.25">
      <c r="A15" t="s">
        <v>14</v>
      </c>
      <c r="B15" t="s">
        <v>30</v>
      </c>
      <c r="C15" t="s">
        <v>31</v>
      </c>
      <c r="D15">
        <v>0.96462999999999999</v>
      </c>
      <c r="E15">
        <v>0.95037000000000005</v>
      </c>
      <c r="F15">
        <v>0.97911000000000004</v>
      </c>
      <c r="G15" t="s">
        <v>1</v>
      </c>
      <c r="H15">
        <v>1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x14ac:dyDescent="0.25">
      <c r="A16" t="s">
        <v>15</v>
      </c>
      <c r="B16">
        <v>1</v>
      </c>
      <c r="C16">
        <v>0</v>
      </c>
      <c r="D16">
        <v>1.0404199999999999</v>
      </c>
      <c r="E16">
        <v>1.02152</v>
      </c>
      <c r="F16">
        <v>1.05968</v>
      </c>
      <c r="G16" t="s">
        <v>1</v>
      </c>
      <c r="H16">
        <v>1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x14ac:dyDescent="0.25">
      <c r="A17" t="s">
        <v>15</v>
      </c>
      <c r="B17">
        <v>2</v>
      </c>
      <c r="C17">
        <v>0</v>
      </c>
      <c r="D17">
        <v>1.01708</v>
      </c>
      <c r="E17">
        <v>0.98550000000000004</v>
      </c>
      <c r="F17">
        <v>1.0496700000000001</v>
      </c>
      <c r="G17">
        <v>0.29260000000000003</v>
      </c>
      <c r="H17">
        <v>0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x14ac:dyDescent="0.25">
      <c r="A18" t="s">
        <v>15</v>
      </c>
      <c r="B18" t="s">
        <v>16</v>
      </c>
      <c r="C18">
        <v>0</v>
      </c>
      <c r="D18">
        <v>0.95857000000000003</v>
      </c>
      <c r="E18">
        <v>0.92193999999999998</v>
      </c>
      <c r="F18">
        <v>0.99665999999999999</v>
      </c>
      <c r="G18">
        <v>3.3300000000000003E-2</v>
      </c>
      <c r="H18">
        <v>0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x14ac:dyDescent="0.25">
      <c r="A19" t="s">
        <v>17</v>
      </c>
      <c r="B19" t="s">
        <v>19</v>
      </c>
      <c r="C19" t="s">
        <v>18</v>
      </c>
      <c r="D19">
        <v>0.70135999999999998</v>
      </c>
      <c r="E19">
        <v>0.68925999999999998</v>
      </c>
      <c r="F19">
        <v>0.71365999999999996</v>
      </c>
      <c r="G19" t="s">
        <v>1</v>
      </c>
      <c r="H19">
        <v>1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x14ac:dyDescent="0.25">
      <c r="A20" t="s">
        <v>17</v>
      </c>
      <c r="B20" t="s">
        <v>20</v>
      </c>
      <c r="C20" t="s">
        <v>18</v>
      </c>
      <c r="D20">
        <v>1.0343599999999999</v>
      </c>
      <c r="E20">
        <v>1.00515</v>
      </c>
      <c r="F20">
        <v>1.0644100000000001</v>
      </c>
      <c r="G20">
        <v>2.0799999999999999E-2</v>
      </c>
      <c r="H20">
        <v>0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t="s">
        <v>38</v>
      </c>
      <c r="B21"/>
      <c r="C21"/>
      <c r="D21">
        <v>1.0223100000000001</v>
      </c>
      <c r="E21">
        <v>1.0140400000000001</v>
      </c>
      <c r="F21">
        <v>1.0306599999999999</v>
      </c>
      <c r="G21" t="s">
        <v>1</v>
      </c>
      <c r="H21">
        <v>1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x14ac:dyDescent="0.25">
      <c r="A22" t="s">
        <v>39</v>
      </c>
      <c r="B22" t="s">
        <v>40</v>
      </c>
      <c r="C22" t="s">
        <v>41</v>
      </c>
      <c r="D22">
        <v>0.91446000000000005</v>
      </c>
      <c r="E22">
        <v>0.90159</v>
      </c>
      <c r="F22">
        <v>0.92750999999999995</v>
      </c>
      <c r="G22" t="s">
        <v>1</v>
      </c>
      <c r="H22">
        <v>1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x14ac:dyDescent="0.25">
      <c r="A23" t="s">
        <v>112</v>
      </c>
      <c r="B23" t="s">
        <v>116</v>
      </c>
      <c r="C23" t="s">
        <v>117</v>
      </c>
      <c r="D23">
        <v>0.43753999999999998</v>
      </c>
      <c r="E23">
        <v>0.41394999999999998</v>
      </c>
      <c r="F23">
        <v>0.46248</v>
      </c>
      <c r="G23" t="s">
        <v>1</v>
      </c>
      <c r="H23">
        <v>1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x14ac:dyDescent="0.25">
      <c r="A24" t="s">
        <v>112</v>
      </c>
      <c r="B24" t="s">
        <v>118</v>
      </c>
      <c r="C24" t="s">
        <v>117</v>
      </c>
      <c r="D24">
        <v>1.2218899999999999</v>
      </c>
      <c r="E24">
        <v>1.1964999999999999</v>
      </c>
      <c r="F24">
        <v>1.24783</v>
      </c>
      <c r="G24" t="s">
        <v>1</v>
      </c>
      <c r="H24">
        <v>1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x14ac:dyDescent="0.25">
      <c r="A25" t="s">
        <v>112</v>
      </c>
      <c r="B25" t="s">
        <v>119</v>
      </c>
      <c r="C25" t="s">
        <v>117</v>
      </c>
      <c r="D25">
        <v>2.3670599999999999</v>
      </c>
      <c r="E25">
        <v>2.3161700000000001</v>
      </c>
      <c r="F25">
        <v>2.4190800000000001</v>
      </c>
      <c r="G25" t="s">
        <v>1</v>
      </c>
      <c r="H25">
        <v>1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x14ac:dyDescent="0.25">
      <c r="A26" t="s">
        <v>112</v>
      </c>
      <c r="B26" t="s">
        <v>120</v>
      </c>
      <c r="C26" t="s">
        <v>117</v>
      </c>
      <c r="D26">
        <v>1.51929</v>
      </c>
      <c r="E26">
        <v>1.4758500000000001</v>
      </c>
      <c r="F26">
        <v>1.5640099999999999</v>
      </c>
      <c r="G26" t="s">
        <v>1</v>
      </c>
      <c r="H26">
        <v>1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x14ac:dyDescent="0.25">
      <c r="A28" t="s">
        <v>121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1:32" x14ac:dyDescent="0.25">
      <c r="A29" s="6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80"/>
  <sheetViews>
    <sheetView zoomScaleNormal="100" workbookViewId="0">
      <selection activeCell="C16" sqref="C16"/>
    </sheetView>
  </sheetViews>
  <sheetFormatPr defaultColWidth="9.140625" defaultRowHeight="15" x14ac:dyDescent="0.25"/>
  <cols>
    <col min="1" max="3" width="17.42578125" style="7" customWidth="1"/>
    <col min="4" max="16384" width="9.140625" style="7"/>
  </cols>
  <sheetData>
    <row r="1" spans="1:32" x14ac:dyDescent="0.25">
      <c r="A1" s="7" t="s">
        <v>122</v>
      </c>
    </row>
    <row r="3" spans="1:32" x14ac:dyDescent="0.25">
      <c r="A3" t="s">
        <v>23</v>
      </c>
      <c r="B3" t="s">
        <v>0</v>
      </c>
      <c r="C3" t="s">
        <v>24</v>
      </c>
      <c r="D3" t="s">
        <v>25</v>
      </c>
      <c r="E3" t="s">
        <v>26</v>
      </c>
      <c r="F3" t="s">
        <v>27</v>
      </c>
      <c r="G3" t="s">
        <v>28</v>
      </c>
      <c r="H3" t="s">
        <v>115</v>
      </c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t="s">
        <v>29</v>
      </c>
      <c r="B4"/>
      <c r="C4"/>
      <c r="D4">
        <v>0.99116000000000004</v>
      </c>
      <c r="E4">
        <v>0.94189999999999996</v>
      </c>
      <c r="F4">
        <v>1.0429999999999999</v>
      </c>
      <c r="G4">
        <v>0.7329</v>
      </c>
      <c r="H4">
        <v>0</v>
      </c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t="s">
        <v>2</v>
      </c>
      <c r="B5" t="s">
        <v>30</v>
      </c>
      <c r="C5" t="s">
        <v>31</v>
      </c>
      <c r="D5">
        <v>0.94121999999999995</v>
      </c>
      <c r="E5">
        <v>0.84216000000000002</v>
      </c>
      <c r="F5">
        <v>1.05192</v>
      </c>
      <c r="G5">
        <v>0.28560000000000002</v>
      </c>
      <c r="H5">
        <v>0</v>
      </c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t="s">
        <v>3</v>
      </c>
      <c r="B6" t="s">
        <v>32</v>
      </c>
      <c r="C6" t="s">
        <v>33</v>
      </c>
      <c r="D6">
        <v>0.73707999999999996</v>
      </c>
      <c r="E6">
        <v>0.64656000000000002</v>
      </c>
      <c r="F6">
        <v>0.84026999999999996</v>
      </c>
      <c r="G6" t="s">
        <v>1</v>
      </c>
      <c r="H6">
        <v>1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t="s">
        <v>3</v>
      </c>
      <c r="B7" t="s">
        <v>34</v>
      </c>
      <c r="C7" t="s">
        <v>33</v>
      </c>
      <c r="D7">
        <v>0.46002999999999999</v>
      </c>
      <c r="E7">
        <v>0.38650000000000001</v>
      </c>
      <c r="F7">
        <v>0.54756000000000005</v>
      </c>
      <c r="G7" t="s">
        <v>1</v>
      </c>
      <c r="H7">
        <v>1</v>
      </c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x14ac:dyDescent="0.25">
      <c r="A8" t="s">
        <v>3</v>
      </c>
      <c r="B8" t="s">
        <v>35</v>
      </c>
      <c r="C8" t="s">
        <v>33</v>
      </c>
      <c r="D8">
        <v>0.89454</v>
      </c>
      <c r="E8">
        <v>0.79673000000000005</v>
      </c>
      <c r="F8">
        <v>1.0043500000000001</v>
      </c>
      <c r="G8">
        <v>5.9200000000000003E-2</v>
      </c>
      <c r="H8">
        <v>0</v>
      </c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x14ac:dyDescent="0.25">
      <c r="A9" t="s">
        <v>3</v>
      </c>
      <c r="B9" t="s">
        <v>36</v>
      </c>
      <c r="C9" t="s">
        <v>33</v>
      </c>
      <c r="D9">
        <v>0.84323999999999999</v>
      </c>
      <c r="E9">
        <v>0.75409999999999999</v>
      </c>
      <c r="F9">
        <v>0.94291000000000003</v>
      </c>
      <c r="G9">
        <v>2.8E-3</v>
      </c>
      <c r="H9">
        <v>1</v>
      </c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x14ac:dyDescent="0.25">
      <c r="A10" t="s">
        <v>4</v>
      </c>
      <c r="B10" t="s">
        <v>6</v>
      </c>
      <c r="C10" t="s">
        <v>5</v>
      </c>
      <c r="D10">
        <v>1.31019</v>
      </c>
      <c r="E10">
        <v>1.1727399999999999</v>
      </c>
      <c r="F10">
        <v>1.4637500000000001</v>
      </c>
      <c r="G10" t="s">
        <v>1</v>
      </c>
      <c r="H10">
        <v>1</v>
      </c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x14ac:dyDescent="0.25">
      <c r="A11" t="s">
        <v>7</v>
      </c>
      <c r="B11">
        <v>1</v>
      </c>
      <c r="C11">
        <v>0</v>
      </c>
      <c r="D11">
        <v>1.0807899999999999</v>
      </c>
      <c r="E11">
        <v>0.95670999999999995</v>
      </c>
      <c r="F11">
        <v>1.22096</v>
      </c>
      <c r="G11">
        <v>0.21179999999999999</v>
      </c>
      <c r="H11">
        <v>0</v>
      </c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x14ac:dyDescent="0.25">
      <c r="A12" t="s">
        <v>8</v>
      </c>
      <c r="B12" t="s">
        <v>10</v>
      </c>
      <c r="C12" t="s">
        <v>9</v>
      </c>
      <c r="D12">
        <v>0.91440999999999995</v>
      </c>
      <c r="E12">
        <v>0.79744999999999999</v>
      </c>
      <c r="F12">
        <v>1.0485199999999999</v>
      </c>
      <c r="G12">
        <v>0.2</v>
      </c>
      <c r="H12">
        <v>0</v>
      </c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x14ac:dyDescent="0.25">
      <c r="A13" t="s">
        <v>37</v>
      </c>
      <c r="B13"/>
      <c r="C13"/>
      <c r="D13">
        <v>1.34233</v>
      </c>
      <c r="E13">
        <v>1.2392300000000001</v>
      </c>
      <c r="F13">
        <v>1.454</v>
      </c>
      <c r="G13" t="s">
        <v>1</v>
      </c>
      <c r="H13">
        <v>1</v>
      </c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x14ac:dyDescent="0.25">
      <c r="A14" t="s">
        <v>42</v>
      </c>
      <c r="B14">
        <v>1</v>
      </c>
      <c r="C14">
        <v>0</v>
      </c>
      <c r="D14">
        <v>0.66134000000000004</v>
      </c>
      <c r="E14">
        <v>0.55898000000000003</v>
      </c>
      <c r="F14">
        <v>0.78246000000000004</v>
      </c>
      <c r="G14" t="s">
        <v>1</v>
      </c>
      <c r="H14">
        <v>1</v>
      </c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x14ac:dyDescent="0.25">
      <c r="A15" t="s">
        <v>11</v>
      </c>
      <c r="B15">
        <v>0</v>
      </c>
      <c r="C15" s="70">
        <v>44118</v>
      </c>
      <c r="D15">
        <v>0.81669000000000003</v>
      </c>
      <c r="E15">
        <v>0.77864</v>
      </c>
      <c r="F15">
        <v>0.85660999999999998</v>
      </c>
      <c r="G15" t="s">
        <v>1</v>
      </c>
      <c r="H15">
        <v>1</v>
      </c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x14ac:dyDescent="0.25">
      <c r="A16" t="s">
        <v>11</v>
      </c>
      <c r="B16" s="70">
        <v>43834</v>
      </c>
      <c r="C16" s="70">
        <v>44118</v>
      </c>
      <c r="D16">
        <v>1.1932499999999999</v>
      </c>
      <c r="E16">
        <v>1.15737</v>
      </c>
      <c r="F16">
        <v>1.23024</v>
      </c>
      <c r="G16" t="s">
        <v>1</v>
      </c>
      <c r="H16">
        <v>1</v>
      </c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x14ac:dyDescent="0.25">
      <c r="A17" t="s">
        <v>11</v>
      </c>
      <c r="B17" s="70">
        <v>43960</v>
      </c>
      <c r="C17" s="70">
        <v>44118</v>
      </c>
      <c r="D17">
        <v>1.2232099999999999</v>
      </c>
      <c r="E17">
        <v>1.18727</v>
      </c>
      <c r="F17">
        <v>1.26024</v>
      </c>
      <c r="G17" t="s">
        <v>1</v>
      </c>
      <c r="H17">
        <v>1</v>
      </c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x14ac:dyDescent="0.25">
      <c r="A18" t="s">
        <v>14</v>
      </c>
      <c r="B18" t="s">
        <v>30</v>
      </c>
      <c r="C18" t="s">
        <v>31</v>
      </c>
      <c r="D18">
        <v>1.04122</v>
      </c>
      <c r="E18">
        <v>1.0196700000000001</v>
      </c>
      <c r="F18">
        <v>1.0632200000000001</v>
      </c>
      <c r="G18">
        <v>2.0000000000000001E-4</v>
      </c>
      <c r="H18">
        <v>1</v>
      </c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x14ac:dyDescent="0.25">
      <c r="A19" t="s">
        <v>15</v>
      </c>
      <c r="B19">
        <v>1</v>
      </c>
      <c r="C19">
        <v>0</v>
      </c>
      <c r="D19">
        <v>0.97175</v>
      </c>
      <c r="E19">
        <v>0.94259000000000004</v>
      </c>
      <c r="F19">
        <v>1.0018199999999999</v>
      </c>
      <c r="G19">
        <v>6.5299999999999997E-2</v>
      </c>
      <c r="H19">
        <v>0</v>
      </c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x14ac:dyDescent="0.25">
      <c r="A20" t="s">
        <v>15</v>
      </c>
      <c r="B20">
        <v>2</v>
      </c>
      <c r="C20">
        <v>0</v>
      </c>
      <c r="D20">
        <v>0.93808000000000002</v>
      </c>
      <c r="E20">
        <v>0.82969999999999999</v>
      </c>
      <c r="F20">
        <v>1.0606199999999999</v>
      </c>
      <c r="G20">
        <v>0.3075</v>
      </c>
      <c r="H20">
        <v>0</v>
      </c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t="s">
        <v>15</v>
      </c>
      <c r="B21" t="s">
        <v>16</v>
      </c>
      <c r="C21">
        <v>0</v>
      </c>
      <c r="D21">
        <v>0.91091</v>
      </c>
      <c r="E21">
        <v>0.75404000000000004</v>
      </c>
      <c r="F21">
        <v>1.1004</v>
      </c>
      <c r="G21">
        <v>0.3332</v>
      </c>
      <c r="H21">
        <v>0</v>
      </c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x14ac:dyDescent="0.25">
      <c r="A22" t="s">
        <v>17</v>
      </c>
      <c r="B22" t="s">
        <v>19</v>
      </c>
      <c r="C22" t="s">
        <v>18</v>
      </c>
      <c r="D22">
        <v>0.75078999999999996</v>
      </c>
      <c r="E22">
        <v>0.73116000000000003</v>
      </c>
      <c r="F22">
        <v>0.77093999999999996</v>
      </c>
      <c r="G22" t="s">
        <v>1</v>
      </c>
      <c r="H22">
        <v>1</v>
      </c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x14ac:dyDescent="0.25">
      <c r="A23" t="s">
        <v>17</v>
      </c>
      <c r="B23" t="s">
        <v>20</v>
      </c>
      <c r="C23" t="s">
        <v>18</v>
      </c>
      <c r="D23">
        <v>0.93493000000000004</v>
      </c>
      <c r="E23">
        <v>0.89778000000000002</v>
      </c>
      <c r="F23">
        <v>0.97362000000000004</v>
      </c>
      <c r="G23">
        <v>1.1000000000000001E-3</v>
      </c>
      <c r="H23">
        <v>1</v>
      </c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x14ac:dyDescent="0.25">
      <c r="A24" t="s">
        <v>43</v>
      </c>
      <c r="B24">
        <v>2</v>
      </c>
      <c r="C24">
        <v>1</v>
      </c>
      <c r="D24">
        <v>1.0045200000000001</v>
      </c>
      <c r="E24">
        <v>0.97767000000000004</v>
      </c>
      <c r="F24">
        <v>1.0321</v>
      </c>
      <c r="G24">
        <v>0.74429999999999996</v>
      </c>
      <c r="H24">
        <v>0</v>
      </c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x14ac:dyDescent="0.25">
      <c r="A25" t="s">
        <v>43</v>
      </c>
      <c r="B25">
        <v>3</v>
      </c>
      <c r="C25">
        <v>1</v>
      </c>
      <c r="D25">
        <v>1.0491999999999999</v>
      </c>
      <c r="E25">
        <v>1.01617</v>
      </c>
      <c r="F25">
        <v>1.0832999999999999</v>
      </c>
      <c r="G25">
        <v>3.2000000000000002E-3</v>
      </c>
      <c r="H25">
        <v>1</v>
      </c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x14ac:dyDescent="0.25">
      <c r="A26" t="s">
        <v>43</v>
      </c>
      <c r="B26" t="s">
        <v>44</v>
      </c>
      <c r="C26">
        <v>1</v>
      </c>
      <c r="D26">
        <v>1.04291</v>
      </c>
      <c r="E26">
        <v>1.0047299999999999</v>
      </c>
      <c r="F26">
        <v>1.08253</v>
      </c>
      <c r="G26">
        <v>2.7199999999999998E-2</v>
      </c>
      <c r="H26">
        <v>0</v>
      </c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x14ac:dyDescent="0.25">
      <c r="A27" t="s">
        <v>45</v>
      </c>
      <c r="B27">
        <v>1</v>
      </c>
      <c r="C27">
        <v>0</v>
      </c>
      <c r="D27">
        <v>1.0627800000000001</v>
      </c>
      <c r="E27">
        <v>0.98514999999999997</v>
      </c>
      <c r="F27">
        <v>1.14653</v>
      </c>
      <c r="G27">
        <v>0.1157</v>
      </c>
      <c r="H27">
        <v>0</v>
      </c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x14ac:dyDescent="0.25">
      <c r="A28" t="s">
        <v>38</v>
      </c>
      <c r="B28"/>
      <c r="C28"/>
      <c r="D28">
        <v>1.00684</v>
      </c>
      <c r="E28">
        <v>0.99382999999999999</v>
      </c>
      <c r="F28">
        <v>1.02003</v>
      </c>
      <c r="G28">
        <v>0.3044</v>
      </c>
      <c r="H28">
        <v>0</v>
      </c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1:32" x14ac:dyDescent="0.25">
      <c r="A29" t="s">
        <v>39</v>
      </c>
      <c r="B29" t="s">
        <v>40</v>
      </c>
      <c r="C29" t="s">
        <v>41</v>
      </c>
      <c r="D29">
        <v>0.87500999999999995</v>
      </c>
      <c r="E29">
        <v>0.85682999999999998</v>
      </c>
      <c r="F29">
        <v>0.89358000000000004</v>
      </c>
      <c r="G29" t="s">
        <v>1</v>
      </c>
      <c r="H29">
        <v>1</v>
      </c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x14ac:dyDescent="0.25">
      <c r="A30" t="s">
        <v>112</v>
      </c>
      <c r="B30" t="s">
        <v>116</v>
      </c>
      <c r="C30" t="s">
        <v>117</v>
      </c>
      <c r="D30">
        <v>4.7489999999999997E-2</v>
      </c>
      <c r="E30">
        <v>4.4119999999999999E-2</v>
      </c>
      <c r="F30">
        <v>5.1119999999999999E-2</v>
      </c>
      <c r="G30" t="s">
        <v>1</v>
      </c>
      <c r="H30">
        <v>1</v>
      </c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x14ac:dyDescent="0.25">
      <c r="A31" t="s">
        <v>112</v>
      </c>
      <c r="B31" t="s">
        <v>118</v>
      </c>
      <c r="C31" t="s">
        <v>117</v>
      </c>
      <c r="D31">
        <v>0.75473999999999997</v>
      </c>
      <c r="E31">
        <v>0.73567000000000005</v>
      </c>
      <c r="F31">
        <v>0.77429999999999999</v>
      </c>
      <c r="G31" t="s">
        <v>1</v>
      </c>
      <c r="H31">
        <v>1</v>
      </c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x14ac:dyDescent="0.25">
      <c r="A32" t="s">
        <v>112</v>
      </c>
      <c r="B32" t="s">
        <v>119</v>
      </c>
      <c r="C32" t="s">
        <v>117</v>
      </c>
      <c r="D32">
        <v>1.3289299999999999</v>
      </c>
      <c r="E32">
        <v>1.26207</v>
      </c>
      <c r="F32">
        <v>1.3993199999999999</v>
      </c>
      <c r="G32" t="s">
        <v>1</v>
      </c>
      <c r="H32">
        <v>1</v>
      </c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x14ac:dyDescent="0.25">
      <c r="A33" t="s">
        <v>112</v>
      </c>
      <c r="B33" t="s">
        <v>120</v>
      </c>
      <c r="C33" t="s">
        <v>117</v>
      </c>
      <c r="D33">
        <v>0.78434000000000004</v>
      </c>
      <c r="E33">
        <v>0.74943000000000004</v>
      </c>
      <c r="F33">
        <v>0.82088000000000005</v>
      </c>
      <c r="G33" t="s">
        <v>1</v>
      </c>
      <c r="H33">
        <v>1</v>
      </c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x14ac:dyDescent="0.25">
      <c r="A35" t="s">
        <v>123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x14ac:dyDescent="0.25">
      <c r="A36" s="69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x14ac:dyDescent="0.25">
      <c r="A56"/>
      <c r="B56"/>
      <c r="C56" s="70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x14ac:dyDescent="0.25">
      <c r="A57"/>
      <c r="B57" s="70"/>
      <c r="C57" s="70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x14ac:dyDescent="0.25">
      <c r="A58"/>
      <c r="B58" s="70"/>
      <c r="C58" s="70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x14ac:dyDescent="0.25">
      <c r="A59"/>
      <c r="B59" s="70"/>
      <c r="C59" s="70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</row>
    <row r="64" spans="1:32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</row>
    <row r="65" spans="1:32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</row>
    <row r="66" spans="1:32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32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</row>
    <row r="68" spans="1:3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</row>
    <row r="69" spans="1:3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</row>
    <row r="70" spans="1:3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</row>
    <row r="71" spans="1:3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</row>
    <row r="72" spans="1:3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</row>
    <row r="73" spans="1:3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</row>
    <row r="74" spans="1:3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</row>
    <row r="75" spans="1:3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</row>
    <row r="76" spans="1:3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</row>
    <row r="77" spans="1:3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1:3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1:3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1:3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F9192B-1D5D-423D-AEAF-4FD6B7618E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9F5F2E-7315-4F49-AC6C-94793E040D14}"/>
</file>

<file path=customXml/itemProps3.xml><?xml version="1.0" encoding="utf-8"?>
<ds:datastoreItem xmlns:ds="http://schemas.openxmlformats.org/officeDocument/2006/customXml" ds:itemID="{B0D3CD71-A25B-4D87-92E3-732F6D9DDAC9}">
  <ds:schemaRefs>
    <ds:schemaRef ds:uri="http://schemas.microsoft.com/office/2006/documentManagement/types"/>
    <ds:schemaRef ds:uri="175f2bb9-7ea2-4dfb-aa70-2a37afa654a9"/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dashboard</vt:lpstr>
      <vt:lpstr>Suppltbl_adult</vt:lpstr>
      <vt:lpstr>Suppltbl_kids</vt:lpstr>
      <vt:lpstr>fig_data</vt:lpstr>
      <vt:lpstr>tbl_data</vt:lpstr>
      <vt:lpstr>output_adults</vt:lpstr>
      <vt:lpstr>output_kids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2020-10-28T19:44:14Z</cp:lastPrinted>
  <dcterms:created xsi:type="dcterms:W3CDTF">2016-05-09T20:07:28Z</dcterms:created>
  <dcterms:modified xsi:type="dcterms:W3CDTF">2021-06-23T19:50:46Z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